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24226"/>
  <mc:AlternateContent xmlns:mc="http://schemas.openxmlformats.org/markup-compatibility/2006">
    <mc:Choice Requires="x15">
      <x15ac:absPath xmlns:x15ac="http://schemas.microsoft.com/office/spreadsheetml/2010/11/ac" url="D:\Thuy\2023\BaoCaoKinhPhi-2023-DuToan-2024.den.2026\BaoCaoKinhPhi-2023-DuToan-2024.den.2026\"/>
    </mc:Choice>
  </mc:AlternateContent>
  <xr:revisionPtr revIDLastSave="0" documentId="13_ncr:1_{F7BF66C6-0905-4D05-A851-A76A5B5F6483}" xr6:coauthVersionLast="47" xr6:coauthVersionMax="47" xr10:uidLastSave="{00000000-0000-0000-0000-000000000000}"/>
  <bookViews>
    <workbookView xWindow="0" yWindow="600" windowWidth="28800" windowHeight="15600" tabRatio="567" firstSheet="2" activeTab="2" xr2:uid="{00000000-000D-0000-FFFF-FFFF00000000}"/>
  </bookViews>
  <sheets>
    <sheet name="B1-Khaitoan" sheetId="2" state="hidden" r:id="rId1"/>
    <sheet name="ChiTiet (2)" sheetId="77" state="hidden" r:id="rId2"/>
    <sheet name="TDT" sheetId="81" r:id="rId3"/>
    <sheet name="khaoSat" sheetId="11" state="hidden" r:id="rId4"/>
    <sheet name="B2. CSDL GIS" sheetId="52" state="hidden" r:id="rId5"/>
    <sheet name="B2.1.BanDoNen" sheetId="23" state="hidden" r:id="rId6"/>
    <sheet name="B2.2. CP KhaoSat" sheetId="78" state="hidden" r:id="rId7"/>
    <sheet name="B2.2.1. CPThucHienKS" sheetId="79" state="hidden" r:id="rId8"/>
    <sheet name="B2.2.2. CPDiKS" sheetId="80" state="hidden" r:id="rId9"/>
    <sheet name="B2.3.ChuanHoaDL" sheetId="58" state="hidden" r:id="rId10"/>
    <sheet name="B2.3.1.KK ChuanHoaDL" sheetId="59" state="hidden" r:id="rId11"/>
    <sheet name="B2.3.2.DTQL_ChuanHoaDL" sheetId="60" state="hidden" r:id="rId12"/>
    <sheet name="B2.3.3.KL_DTQL" sheetId="61" state="hidden" r:id="rId13"/>
    <sheet name="B3.Gpm" sheetId="14" state="hidden" r:id="rId14"/>
    <sheet name="B3.1.G" sheetId="15" state="hidden" r:id="rId15"/>
    <sheet name="B3.2.UC" sheetId="53" state="hidden" r:id="rId16"/>
    <sheet name="B3.3.Actor" sheetId="17" state="hidden" r:id="rId17"/>
    <sheet name="B3.4.TAW" sheetId="18" state="hidden" r:id="rId18"/>
    <sheet name="B3.5.TBF" sheetId="19" state="hidden" r:id="rId19"/>
    <sheet name="B3.6.TCF" sheetId="20" state="hidden" r:id="rId20"/>
    <sheet name="B3.7.EF" sheetId="21" state="hidden" r:id="rId21"/>
    <sheet name="Thiet bi" sheetId="88" r:id="rId22"/>
    <sheet name="VTPK" sheetId="90" r:id="rId23"/>
    <sheet name="PL3. luong" sheetId="22" r:id="rId24"/>
    <sheet name="TV KTKT" sheetId="89" r:id="rId25"/>
    <sheet name="ThiCong" sheetId="92" r:id="rId26"/>
    <sheet name="B5.Gqlda" sheetId="37" state="hidden" r:id="rId27"/>
    <sheet name="B6.Gtv" sheetId="38" state="hidden" r:id="rId28"/>
    <sheet name="B8.1.CPkhaoSat" sheetId="40" state="hidden" r:id="rId29"/>
    <sheet name="B9.Gk" sheetId="39" state="hidden" r:id="rId30"/>
    <sheet name="DMTV" sheetId="3" state="hidden" r:id="rId31"/>
    <sheet name="B1.donGia" sheetId="62" state="hidden" r:id="rId32"/>
    <sheet name="B1.LĐ-CSDL" sheetId="63" state="hidden" r:id="rId33"/>
    <sheet name="B1.DC-CSDL" sheetId="64" state="hidden" r:id="rId34"/>
    <sheet name="B1.TB-CSDL" sheetId="65" state="hidden" r:id="rId35"/>
    <sheet name="B1.VL-CSDL" sheetId="66" state="hidden" r:id="rId36"/>
    <sheet name="B1.Tien lương" sheetId="67" state="hidden" r:id="rId37"/>
    <sheet name="B1.Giá vật tư thiết bị" sheetId="68" state="hidden" r:id="rId38"/>
  </sheets>
  <definedNames>
    <definedName name="\a" localSheetId="28">#REF!</definedName>
    <definedName name="\a" localSheetId="1">#REF!</definedName>
    <definedName name="\a">#REF!</definedName>
    <definedName name="\b" localSheetId="28">#REF!</definedName>
    <definedName name="\b" localSheetId="1">#REF!</definedName>
    <definedName name="\b">#REF!</definedName>
    <definedName name="\c" localSheetId="28">#REF!</definedName>
    <definedName name="\c" localSheetId="1">#REF!</definedName>
    <definedName name="\c">#REF!</definedName>
    <definedName name="_______________________CON1" localSheetId="1">#REF!</definedName>
    <definedName name="_______________________CON1">#REF!</definedName>
    <definedName name="_______________________CON2" localSheetId="1">#REF!</definedName>
    <definedName name="_______________________CON2">#REF!</definedName>
    <definedName name="_______________________lap1" localSheetId="1">#REF!</definedName>
    <definedName name="_______________________lap1">#REF!</definedName>
    <definedName name="_______________________lap2" localSheetId="1">#REF!</definedName>
    <definedName name="_______________________lap2">#REF!</definedName>
    <definedName name="_______________________NET2" localSheetId="1">#REF!</definedName>
    <definedName name="_______________________NET2">#REF!</definedName>
    <definedName name="______________________CON1" localSheetId="1">#REF!</definedName>
    <definedName name="______________________CON1">#REF!</definedName>
    <definedName name="______________________CON2" localSheetId="1">#REF!</definedName>
    <definedName name="______________________CON2">#REF!</definedName>
    <definedName name="______________________lap1" localSheetId="1">#REF!</definedName>
    <definedName name="______________________lap1">#REF!</definedName>
    <definedName name="______________________lap2" localSheetId="1">#REF!</definedName>
    <definedName name="______________________lap2">#REF!</definedName>
    <definedName name="______________________NET2" localSheetId="1">#REF!</definedName>
    <definedName name="______________________NET2">#REF!</definedName>
    <definedName name="_____________________boi2" localSheetId="1">#REF!</definedName>
    <definedName name="_____________________boi2">#REF!</definedName>
    <definedName name="_____________________CON1" localSheetId="1">#REF!</definedName>
    <definedName name="_____________________CON1">#REF!</definedName>
    <definedName name="_____________________CON2" localSheetId="1">#REF!</definedName>
    <definedName name="_____________________CON2">#REF!</definedName>
    <definedName name="_____________________lap1" localSheetId="1">#REF!</definedName>
    <definedName name="_____________________lap1">#REF!</definedName>
    <definedName name="_____________________lap2" localSheetId="1">#REF!</definedName>
    <definedName name="_____________________lap2">#REF!</definedName>
    <definedName name="_____________________NET2" localSheetId="1">#REF!</definedName>
    <definedName name="_____________________NET2">#REF!</definedName>
    <definedName name="____________________boi1" localSheetId="1">#REF!</definedName>
    <definedName name="____________________boi1">#REF!</definedName>
    <definedName name="____________________boi2" localSheetId="1">#REF!</definedName>
    <definedName name="____________________boi2">#REF!</definedName>
    <definedName name="____________________CON1" localSheetId="1">#REF!</definedName>
    <definedName name="____________________CON1">#REF!</definedName>
    <definedName name="____________________CON2" localSheetId="1">#REF!</definedName>
    <definedName name="____________________CON2">#REF!</definedName>
    <definedName name="____________________lap1" localSheetId="1">#REF!</definedName>
    <definedName name="____________________lap1">#REF!</definedName>
    <definedName name="____________________lap2" localSheetId="1">#REF!</definedName>
    <definedName name="____________________lap2">#REF!</definedName>
    <definedName name="____________________NET2" localSheetId="1">#REF!</definedName>
    <definedName name="____________________NET2">#REF!</definedName>
    <definedName name="____________________PL02" localSheetId="1">#REF!</definedName>
    <definedName name="____________________PL02">#REF!</definedName>
    <definedName name="____________________TT2" localSheetId="1">#REF!</definedName>
    <definedName name="____________________TT2">#REF!</definedName>
    <definedName name="___________________boi1" localSheetId="1">#REF!</definedName>
    <definedName name="___________________boi1">#REF!</definedName>
    <definedName name="___________________boi2" localSheetId="1">#REF!</definedName>
    <definedName name="___________________boi2">#REF!</definedName>
    <definedName name="___________________CON1" localSheetId="1">#REF!</definedName>
    <definedName name="___________________CON1">#REF!</definedName>
    <definedName name="___________________CON2" localSheetId="1">#REF!</definedName>
    <definedName name="___________________CON2">#REF!</definedName>
    <definedName name="___________________lap1" localSheetId="1">#REF!</definedName>
    <definedName name="___________________lap1">#REF!</definedName>
    <definedName name="___________________lap2" localSheetId="1">#REF!</definedName>
    <definedName name="___________________lap2">#REF!</definedName>
    <definedName name="___________________NET2" localSheetId="1">#REF!</definedName>
    <definedName name="___________________NET2">#REF!</definedName>
    <definedName name="___________________PL02" localSheetId="1">#REF!</definedName>
    <definedName name="___________________PL02">#REF!</definedName>
    <definedName name="___________________TT2" localSheetId="1">#REF!</definedName>
    <definedName name="___________________TT2">#REF!</definedName>
    <definedName name="__________________a1" hidden="1">{"'Sheet1'!$L$16"}</definedName>
    <definedName name="__________________boi1" localSheetId="1">#REF!</definedName>
    <definedName name="__________________boi1">#REF!</definedName>
    <definedName name="__________________boi2" localSheetId="1">#REF!</definedName>
    <definedName name="__________________boi2">#REF!</definedName>
    <definedName name="__________________CON1" localSheetId="1">#REF!</definedName>
    <definedName name="__________________CON1">#REF!</definedName>
    <definedName name="__________________CON2" localSheetId="1">#REF!</definedName>
    <definedName name="__________________CON2">#REF!</definedName>
    <definedName name="__________________lap1" localSheetId="1">#REF!</definedName>
    <definedName name="__________________lap1">#REF!</definedName>
    <definedName name="__________________lap2" localSheetId="1">#REF!</definedName>
    <definedName name="__________________lap2">#REF!</definedName>
    <definedName name="__________________NET2" localSheetId="1">#REF!</definedName>
    <definedName name="__________________NET2">#REF!</definedName>
    <definedName name="__________________PL02" localSheetId="1">#REF!</definedName>
    <definedName name="__________________PL02">#REF!</definedName>
    <definedName name="__________________TT2" localSheetId="1">#REF!</definedName>
    <definedName name="__________________TT2">#REF!</definedName>
    <definedName name="_________________a1" hidden="1">{"'Sheet1'!$L$16"}</definedName>
    <definedName name="_________________atn1" localSheetId="1">#REF!</definedName>
    <definedName name="_________________atn1">#REF!</definedName>
    <definedName name="_________________atn10" localSheetId="1">#REF!</definedName>
    <definedName name="_________________atn10">#REF!</definedName>
    <definedName name="_________________atn2" localSheetId="1">#REF!</definedName>
    <definedName name="_________________atn2">#REF!</definedName>
    <definedName name="_________________atn3" localSheetId="1">#REF!</definedName>
    <definedName name="_________________atn3">#REF!</definedName>
    <definedName name="_________________atn4" localSheetId="1">#REF!</definedName>
    <definedName name="_________________atn4">#REF!</definedName>
    <definedName name="_________________atn5" localSheetId="1">#REF!</definedName>
    <definedName name="_________________atn5">#REF!</definedName>
    <definedName name="_________________atn6" localSheetId="1">#REF!</definedName>
    <definedName name="_________________atn6">#REF!</definedName>
    <definedName name="_________________atn7" localSheetId="1">#REF!</definedName>
    <definedName name="_________________atn7">#REF!</definedName>
    <definedName name="_________________atn8" localSheetId="1">#REF!</definedName>
    <definedName name="_________________atn8">#REF!</definedName>
    <definedName name="_________________atn9" localSheetId="1">#REF!</definedName>
    <definedName name="_________________atn9">#REF!</definedName>
    <definedName name="_________________boi1" localSheetId="1">#REF!</definedName>
    <definedName name="_________________boi1">#REF!</definedName>
    <definedName name="_________________boi2" localSheetId="1">#REF!</definedName>
    <definedName name="_________________boi2">#REF!</definedName>
    <definedName name="_________________CON1" localSheetId="1">#REF!</definedName>
    <definedName name="_________________CON1">#REF!</definedName>
    <definedName name="_________________CON2" localSheetId="1">#REF!</definedName>
    <definedName name="_________________CON2">#REF!</definedName>
    <definedName name="_________________dam5" localSheetId="1">#REF!</definedName>
    <definedName name="_________________dam5">#REF!</definedName>
    <definedName name="_________________dam6" localSheetId="1">#REF!</definedName>
    <definedName name="_________________dam6">#REF!</definedName>
    <definedName name="_________________dam7" localSheetId="1">#REF!</definedName>
    <definedName name="_________________dam7">#REF!</definedName>
    <definedName name="_________________dam8" localSheetId="1">#REF!</definedName>
    <definedName name="_________________dam8">#REF!</definedName>
    <definedName name="_________________deo1" localSheetId="1">#REF!</definedName>
    <definedName name="_________________deo1">#REF!</definedName>
    <definedName name="_________________deo10" localSheetId="1">#REF!</definedName>
    <definedName name="_________________deo10">#REF!</definedName>
    <definedName name="_________________deo2" localSheetId="1">#REF!</definedName>
    <definedName name="_________________deo2">#REF!</definedName>
    <definedName name="_________________deo3" localSheetId="1">#REF!</definedName>
    <definedName name="_________________deo3">#REF!</definedName>
    <definedName name="_________________deo4" localSheetId="1">#REF!</definedName>
    <definedName name="_________________deo4">#REF!</definedName>
    <definedName name="_________________deo5" localSheetId="1">#REF!</definedName>
    <definedName name="_________________deo5">#REF!</definedName>
    <definedName name="_________________deo6" localSheetId="1">#REF!</definedName>
    <definedName name="_________________deo6">#REF!</definedName>
    <definedName name="_________________deo7" localSheetId="1">#REF!</definedName>
    <definedName name="_________________deo7">#REF!</definedName>
    <definedName name="_________________deo8" localSheetId="1">#REF!</definedName>
    <definedName name="_________________deo8">#REF!</definedName>
    <definedName name="_________________deo9" localSheetId="1">#REF!</definedName>
    <definedName name="_________________deo9">#REF!</definedName>
    <definedName name="_________________lap1" localSheetId="1">#REF!</definedName>
    <definedName name="_________________lap1">#REF!</definedName>
    <definedName name="_________________lap2" localSheetId="1">#REF!</definedName>
    <definedName name="_________________lap2">#REF!</definedName>
    <definedName name="_________________NET2" localSheetId="1">#REF!</definedName>
    <definedName name="_________________NET2">#REF!</definedName>
    <definedName name="_________________PL02" localSheetId="1">#REF!</definedName>
    <definedName name="_________________PL02">#REF!</definedName>
    <definedName name="_________________TT2" localSheetId="1">#REF!</definedName>
    <definedName name="_________________TT2">#REF!</definedName>
    <definedName name="________________a1" hidden="1">{"'Sheet1'!$L$16"}</definedName>
    <definedName name="________________atn1" localSheetId="1">#REF!</definedName>
    <definedName name="________________atn1">#REF!</definedName>
    <definedName name="________________atn10" localSheetId="1">#REF!</definedName>
    <definedName name="________________atn10">#REF!</definedName>
    <definedName name="________________atn2" localSheetId="1">#REF!</definedName>
    <definedName name="________________atn2">#REF!</definedName>
    <definedName name="________________atn3" localSheetId="1">#REF!</definedName>
    <definedName name="________________atn3">#REF!</definedName>
    <definedName name="________________atn4" localSheetId="1">#REF!</definedName>
    <definedName name="________________atn4">#REF!</definedName>
    <definedName name="________________atn5" localSheetId="1">#REF!</definedName>
    <definedName name="________________atn5">#REF!</definedName>
    <definedName name="________________atn6" localSheetId="1">#REF!</definedName>
    <definedName name="________________atn6">#REF!</definedName>
    <definedName name="________________atn7" localSheetId="1">#REF!</definedName>
    <definedName name="________________atn7">#REF!</definedName>
    <definedName name="________________atn8" localSheetId="1">#REF!</definedName>
    <definedName name="________________atn8">#REF!</definedName>
    <definedName name="________________atn9" localSheetId="1">#REF!</definedName>
    <definedName name="________________atn9">#REF!</definedName>
    <definedName name="________________boi1" localSheetId="1">#REF!</definedName>
    <definedName name="________________boi1">#REF!</definedName>
    <definedName name="________________boi2" localSheetId="1">#REF!</definedName>
    <definedName name="________________boi2">#REF!</definedName>
    <definedName name="________________CON1" localSheetId="1">#REF!</definedName>
    <definedName name="________________CON1">#REF!</definedName>
    <definedName name="________________CON2" localSheetId="1">#REF!</definedName>
    <definedName name="________________CON2">#REF!</definedName>
    <definedName name="________________dam5" localSheetId="1">#REF!</definedName>
    <definedName name="________________dam5">#REF!</definedName>
    <definedName name="________________dam6" localSheetId="1">#REF!</definedName>
    <definedName name="________________dam6">#REF!</definedName>
    <definedName name="________________dam7" localSheetId="1">#REF!</definedName>
    <definedName name="________________dam7">#REF!</definedName>
    <definedName name="________________dam8" localSheetId="1">#REF!</definedName>
    <definedName name="________________dam8">#REF!</definedName>
    <definedName name="________________deo1" localSheetId="1">#REF!</definedName>
    <definedName name="________________deo1">#REF!</definedName>
    <definedName name="________________deo10" localSheetId="1">#REF!</definedName>
    <definedName name="________________deo10">#REF!</definedName>
    <definedName name="________________deo2" localSheetId="1">#REF!</definedName>
    <definedName name="________________deo2">#REF!</definedName>
    <definedName name="________________deo3" localSheetId="1">#REF!</definedName>
    <definedName name="________________deo3">#REF!</definedName>
    <definedName name="________________deo4" localSheetId="1">#REF!</definedName>
    <definedName name="________________deo4">#REF!</definedName>
    <definedName name="________________deo5" localSheetId="1">#REF!</definedName>
    <definedName name="________________deo5">#REF!</definedName>
    <definedName name="________________deo6" localSheetId="1">#REF!</definedName>
    <definedName name="________________deo6">#REF!</definedName>
    <definedName name="________________deo7" localSheetId="1">#REF!</definedName>
    <definedName name="________________deo7">#REF!</definedName>
    <definedName name="________________deo8" localSheetId="1">#REF!</definedName>
    <definedName name="________________deo8">#REF!</definedName>
    <definedName name="________________deo9" localSheetId="1">#REF!</definedName>
    <definedName name="________________deo9">#REF!</definedName>
    <definedName name="________________lap1" localSheetId="1">#REF!</definedName>
    <definedName name="________________lap1">#REF!</definedName>
    <definedName name="________________lap2" localSheetId="1">#REF!</definedName>
    <definedName name="________________lap2">#REF!</definedName>
    <definedName name="________________NET2" localSheetId="1">#REF!</definedName>
    <definedName name="________________NET2">#REF!</definedName>
    <definedName name="________________PL02" localSheetId="1">#REF!</definedName>
    <definedName name="________________PL02">#REF!</definedName>
    <definedName name="________________TT2" localSheetId="1">#REF!</definedName>
    <definedName name="________________TT2">#REF!</definedName>
    <definedName name="_______________a1" hidden="1">{"'Sheet1'!$L$16"}</definedName>
    <definedName name="_______________atn1" localSheetId="1">#REF!</definedName>
    <definedName name="_______________atn1">#REF!</definedName>
    <definedName name="_______________atn10" localSheetId="1">#REF!</definedName>
    <definedName name="_______________atn10">#REF!</definedName>
    <definedName name="_______________atn2" localSheetId="1">#REF!</definedName>
    <definedName name="_______________atn2">#REF!</definedName>
    <definedName name="_______________atn3" localSheetId="1">#REF!</definedName>
    <definedName name="_______________atn3">#REF!</definedName>
    <definedName name="_______________atn4" localSheetId="1">#REF!</definedName>
    <definedName name="_______________atn4">#REF!</definedName>
    <definedName name="_______________atn5" localSheetId="1">#REF!</definedName>
    <definedName name="_______________atn5">#REF!</definedName>
    <definedName name="_______________atn6" localSheetId="1">#REF!</definedName>
    <definedName name="_______________atn6">#REF!</definedName>
    <definedName name="_______________atn7" localSheetId="1">#REF!</definedName>
    <definedName name="_______________atn7">#REF!</definedName>
    <definedName name="_______________atn8" localSheetId="1">#REF!</definedName>
    <definedName name="_______________atn8">#REF!</definedName>
    <definedName name="_______________atn9" localSheetId="1">#REF!</definedName>
    <definedName name="_______________atn9">#REF!</definedName>
    <definedName name="_______________boi1" localSheetId="1">#REF!</definedName>
    <definedName name="_______________boi1">#REF!</definedName>
    <definedName name="_______________boi2" localSheetId="1">#REF!</definedName>
    <definedName name="_______________boi2">#REF!</definedName>
    <definedName name="_______________CON1" localSheetId="1">#REF!</definedName>
    <definedName name="_______________CON1">#REF!</definedName>
    <definedName name="_______________CON2" localSheetId="1">#REF!</definedName>
    <definedName name="_______________CON2">#REF!</definedName>
    <definedName name="_______________dam5" localSheetId="1">#REF!</definedName>
    <definedName name="_______________dam5">#REF!</definedName>
    <definedName name="_______________dam6" localSheetId="1">#REF!</definedName>
    <definedName name="_______________dam6">#REF!</definedName>
    <definedName name="_______________dam7" localSheetId="1">#REF!</definedName>
    <definedName name="_______________dam7">#REF!</definedName>
    <definedName name="_______________dam8" localSheetId="1">#REF!</definedName>
    <definedName name="_______________dam8">#REF!</definedName>
    <definedName name="_______________deo1" localSheetId="1">#REF!</definedName>
    <definedName name="_______________deo1">#REF!</definedName>
    <definedName name="_______________deo10" localSheetId="1">#REF!</definedName>
    <definedName name="_______________deo10">#REF!</definedName>
    <definedName name="_______________deo2" localSheetId="1">#REF!</definedName>
    <definedName name="_______________deo2">#REF!</definedName>
    <definedName name="_______________deo3" localSheetId="1">#REF!</definedName>
    <definedName name="_______________deo3">#REF!</definedName>
    <definedName name="_______________deo4" localSheetId="1">#REF!</definedName>
    <definedName name="_______________deo4">#REF!</definedName>
    <definedName name="_______________deo5" localSheetId="1">#REF!</definedName>
    <definedName name="_______________deo5">#REF!</definedName>
    <definedName name="_______________deo6" localSheetId="1">#REF!</definedName>
    <definedName name="_______________deo6">#REF!</definedName>
    <definedName name="_______________deo7" localSheetId="1">#REF!</definedName>
    <definedName name="_______________deo7">#REF!</definedName>
    <definedName name="_______________deo8" localSheetId="1">#REF!</definedName>
    <definedName name="_______________deo8">#REF!</definedName>
    <definedName name="_______________deo9" localSheetId="1">#REF!</definedName>
    <definedName name="_______________deo9">#REF!</definedName>
    <definedName name="_______________lap1" localSheetId="1">#REF!</definedName>
    <definedName name="_______________lap1">#REF!</definedName>
    <definedName name="_______________lap2" localSheetId="1">#REF!</definedName>
    <definedName name="_______________lap2">#REF!</definedName>
    <definedName name="_______________NET2" localSheetId="1">#REF!</definedName>
    <definedName name="_______________NET2">#REF!</definedName>
    <definedName name="_______________PL02" localSheetId="1">#REF!</definedName>
    <definedName name="_______________PL02">#REF!</definedName>
    <definedName name="_______________TT2" localSheetId="1">#REF!</definedName>
    <definedName name="_______________TT2">#REF!</definedName>
    <definedName name="______________a1" hidden="1">{"'Sheet1'!$L$16"}</definedName>
    <definedName name="______________atn1" localSheetId="1">#REF!</definedName>
    <definedName name="______________atn1">#REF!</definedName>
    <definedName name="______________atn10" localSheetId="1">#REF!</definedName>
    <definedName name="______________atn10">#REF!</definedName>
    <definedName name="______________atn2" localSheetId="1">#REF!</definedName>
    <definedName name="______________atn2">#REF!</definedName>
    <definedName name="______________atn3" localSheetId="1">#REF!</definedName>
    <definedName name="______________atn3">#REF!</definedName>
    <definedName name="______________atn4" localSheetId="1">#REF!</definedName>
    <definedName name="______________atn4">#REF!</definedName>
    <definedName name="______________atn5" localSheetId="1">#REF!</definedName>
    <definedName name="______________atn5">#REF!</definedName>
    <definedName name="______________atn6" localSheetId="1">#REF!</definedName>
    <definedName name="______________atn6">#REF!</definedName>
    <definedName name="______________atn7" localSheetId="1">#REF!</definedName>
    <definedName name="______________atn7">#REF!</definedName>
    <definedName name="______________atn8" localSheetId="1">#REF!</definedName>
    <definedName name="______________atn8">#REF!</definedName>
    <definedName name="______________atn9" localSheetId="1">#REF!</definedName>
    <definedName name="______________atn9">#REF!</definedName>
    <definedName name="______________boi1" localSheetId="1">#REF!</definedName>
    <definedName name="______________boi1">#REF!</definedName>
    <definedName name="______________boi2" localSheetId="1">#REF!</definedName>
    <definedName name="______________boi2">#REF!</definedName>
    <definedName name="______________CON1" localSheetId="1">#REF!</definedName>
    <definedName name="______________CON1">#REF!</definedName>
    <definedName name="______________CON2" localSheetId="1">#REF!</definedName>
    <definedName name="______________CON2">#REF!</definedName>
    <definedName name="______________dam5" localSheetId="1">#REF!</definedName>
    <definedName name="______________dam5">#REF!</definedName>
    <definedName name="______________dam6" localSheetId="1">#REF!</definedName>
    <definedName name="______________dam6">#REF!</definedName>
    <definedName name="______________dam7" localSheetId="1">#REF!</definedName>
    <definedName name="______________dam7">#REF!</definedName>
    <definedName name="______________dam8" localSheetId="1">#REF!</definedName>
    <definedName name="______________dam8">#REF!</definedName>
    <definedName name="______________deo1" localSheetId="1">#REF!</definedName>
    <definedName name="______________deo1">#REF!</definedName>
    <definedName name="______________deo10" localSheetId="1">#REF!</definedName>
    <definedName name="______________deo10">#REF!</definedName>
    <definedName name="______________deo2" localSheetId="1">#REF!</definedName>
    <definedName name="______________deo2">#REF!</definedName>
    <definedName name="______________deo3" localSheetId="1">#REF!</definedName>
    <definedName name="______________deo3">#REF!</definedName>
    <definedName name="______________deo4" localSheetId="1">#REF!</definedName>
    <definedName name="______________deo4">#REF!</definedName>
    <definedName name="______________deo5" localSheetId="1">#REF!</definedName>
    <definedName name="______________deo5">#REF!</definedName>
    <definedName name="______________deo6" localSheetId="1">#REF!</definedName>
    <definedName name="______________deo6">#REF!</definedName>
    <definedName name="______________deo7" localSheetId="1">#REF!</definedName>
    <definedName name="______________deo7">#REF!</definedName>
    <definedName name="______________deo8" localSheetId="1">#REF!</definedName>
    <definedName name="______________deo8">#REF!</definedName>
    <definedName name="______________deo9" localSheetId="1">#REF!</definedName>
    <definedName name="______________deo9">#REF!</definedName>
    <definedName name="______________lap1" localSheetId="1">#REF!</definedName>
    <definedName name="______________lap1">#REF!</definedName>
    <definedName name="______________lap2" localSheetId="1">#REF!</definedName>
    <definedName name="______________lap2">#REF!</definedName>
    <definedName name="______________NET2" localSheetId="1">#REF!</definedName>
    <definedName name="______________NET2">#REF!</definedName>
    <definedName name="______________PL02" localSheetId="1">#REF!</definedName>
    <definedName name="______________PL02">#REF!</definedName>
    <definedName name="______________TT2" localSheetId="1">#REF!</definedName>
    <definedName name="______________TT2">#REF!</definedName>
    <definedName name="_____________a1" hidden="1">{"'Sheet1'!$L$16"}</definedName>
    <definedName name="_____________atn1" localSheetId="1">#REF!</definedName>
    <definedName name="_____________atn1">#REF!</definedName>
    <definedName name="_____________atn10" localSheetId="1">#REF!</definedName>
    <definedName name="_____________atn10">#REF!</definedName>
    <definedName name="_____________atn2" localSheetId="1">#REF!</definedName>
    <definedName name="_____________atn2">#REF!</definedName>
    <definedName name="_____________atn3" localSheetId="1">#REF!</definedName>
    <definedName name="_____________atn3">#REF!</definedName>
    <definedName name="_____________atn4" localSheetId="1">#REF!</definedName>
    <definedName name="_____________atn4">#REF!</definedName>
    <definedName name="_____________atn5" localSheetId="1">#REF!</definedName>
    <definedName name="_____________atn5">#REF!</definedName>
    <definedName name="_____________atn6" localSheetId="1">#REF!</definedName>
    <definedName name="_____________atn6">#REF!</definedName>
    <definedName name="_____________atn7" localSheetId="1">#REF!</definedName>
    <definedName name="_____________atn7">#REF!</definedName>
    <definedName name="_____________atn8" localSheetId="1">#REF!</definedName>
    <definedName name="_____________atn8">#REF!</definedName>
    <definedName name="_____________atn9" localSheetId="1">#REF!</definedName>
    <definedName name="_____________atn9">#REF!</definedName>
    <definedName name="_____________boi1" localSheetId="1">#REF!</definedName>
    <definedName name="_____________boi1">#REF!</definedName>
    <definedName name="_____________boi2" localSheetId="1">#REF!</definedName>
    <definedName name="_____________boi2">#REF!</definedName>
    <definedName name="_____________CON1" localSheetId="1">#REF!</definedName>
    <definedName name="_____________CON1">#REF!</definedName>
    <definedName name="_____________CON2" localSheetId="1">#REF!</definedName>
    <definedName name="_____________CON2">#REF!</definedName>
    <definedName name="_____________dam5" localSheetId="1">#REF!</definedName>
    <definedName name="_____________dam5">#REF!</definedName>
    <definedName name="_____________dam6" localSheetId="1">#REF!</definedName>
    <definedName name="_____________dam6">#REF!</definedName>
    <definedName name="_____________dam7" localSheetId="1">#REF!</definedName>
    <definedName name="_____________dam7">#REF!</definedName>
    <definedName name="_____________dam8" localSheetId="1">#REF!</definedName>
    <definedName name="_____________dam8">#REF!</definedName>
    <definedName name="_____________deo1" localSheetId="1">#REF!</definedName>
    <definedName name="_____________deo1">#REF!</definedName>
    <definedName name="_____________deo10" localSheetId="1">#REF!</definedName>
    <definedName name="_____________deo10">#REF!</definedName>
    <definedName name="_____________deo2" localSheetId="1">#REF!</definedName>
    <definedName name="_____________deo2">#REF!</definedName>
    <definedName name="_____________deo3" localSheetId="1">#REF!</definedName>
    <definedName name="_____________deo3">#REF!</definedName>
    <definedName name="_____________deo4" localSheetId="1">#REF!</definedName>
    <definedName name="_____________deo4">#REF!</definedName>
    <definedName name="_____________deo5" localSheetId="1">#REF!</definedName>
    <definedName name="_____________deo5">#REF!</definedName>
    <definedName name="_____________deo6" localSheetId="1">#REF!</definedName>
    <definedName name="_____________deo6">#REF!</definedName>
    <definedName name="_____________deo7" localSheetId="1">#REF!</definedName>
    <definedName name="_____________deo7">#REF!</definedName>
    <definedName name="_____________deo8" localSheetId="1">#REF!</definedName>
    <definedName name="_____________deo8">#REF!</definedName>
    <definedName name="_____________deo9" localSheetId="1">#REF!</definedName>
    <definedName name="_____________deo9">#REF!</definedName>
    <definedName name="_____________lap1" localSheetId="1">#REF!</definedName>
    <definedName name="_____________lap1">#REF!</definedName>
    <definedName name="_____________lap2" localSheetId="1">#REF!</definedName>
    <definedName name="_____________lap2">#REF!</definedName>
    <definedName name="_____________NET2" localSheetId="1">#REF!</definedName>
    <definedName name="_____________NET2">#REF!</definedName>
    <definedName name="_____________PL02" localSheetId="1">#REF!</definedName>
    <definedName name="_____________PL02">#REF!</definedName>
    <definedName name="_____________TT2" localSheetId="1">#REF!</definedName>
    <definedName name="_____________TT2">#REF!</definedName>
    <definedName name="____________a1" hidden="1">{"'Sheet1'!$L$16"}</definedName>
    <definedName name="____________atn1" localSheetId="1">#REF!</definedName>
    <definedName name="____________atn1">#REF!</definedName>
    <definedName name="____________atn10" localSheetId="1">#REF!</definedName>
    <definedName name="____________atn10">#REF!</definedName>
    <definedName name="____________atn2" localSheetId="1">#REF!</definedName>
    <definedName name="____________atn2">#REF!</definedName>
    <definedName name="____________atn3" localSheetId="1">#REF!</definedName>
    <definedName name="____________atn3">#REF!</definedName>
    <definedName name="____________atn4" localSheetId="1">#REF!</definedName>
    <definedName name="____________atn4">#REF!</definedName>
    <definedName name="____________atn5" localSheetId="1">#REF!</definedName>
    <definedName name="____________atn5">#REF!</definedName>
    <definedName name="____________atn6" localSheetId="1">#REF!</definedName>
    <definedName name="____________atn6">#REF!</definedName>
    <definedName name="____________atn7" localSheetId="1">#REF!</definedName>
    <definedName name="____________atn7">#REF!</definedName>
    <definedName name="____________atn8" localSheetId="1">#REF!</definedName>
    <definedName name="____________atn8">#REF!</definedName>
    <definedName name="____________atn9" localSheetId="1">#REF!</definedName>
    <definedName name="____________atn9">#REF!</definedName>
    <definedName name="____________boi1" localSheetId="1">#REF!</definedName>
    <definedName name="____________boi1">#REF!</definedName>
    <definedName name="____________boi2" localSheetId="1">#REF!</definedName>
    <definedName name="____________boi2">#REF!</definedName>
    <definedName name="____________CON1" localSheetId="1">#REF!</definedName>
    <definedName name="____________CON1">#REF!</definedName>
    <definedName name="____________CON2" localSheetId="1">#REF!</definedName>
    <definedName name="____________CON2">#REF!</definedName>
    <definedName name="____________dam5" localSheetId="1">#REF!</definedName>
    <definedName name="____________dam5">#REF!</definedName>
    <definedName name="____________dam6" localSheetId="1">#REF!</definedName>
    <definedName name="____________dam6">#REF!</definedName>
    <definedName name="____________dam7" localSheetId="1">#REF!</definedName>
    <definedName name="____________dam7">#REF!</definedName>
    <definedName name="____________dam8" localSheetId="1">#REF!</definedName>
    <definedName name="____________dam8">#REF!</definedName>
    <definedName name="____________dao1" localSheetId="1">#REF!</definedName>
    <definedName name="____________dao1">#REF!</definedName>
    <definedName name="____________dbu1" localSheetId="1">#REF!</definedName>
    <definedName name="____________dbu1">#REF!</definedName>
    <definedName name="____________dbu2" localSheetId="1">#REF!</definedName>
    <definedName name="____________dbu2">#REF!</definedName>
    <definedName name="____________deo1" localSheetId="1">#REF!</definedName>
    <definedName name="____________deo1">#REF!</definedName>
    <definedName name="____________deo10" localSheetId="1">#REF!</definedName>
    <definedName name="____________deo10">#REF!</definedName>
    <definedName name="____________deo2" localSheetId="1">#REF!</definedName>
    <definedName name="____________deo2">#REF!</definedName>
    <definedName name="____________deo3" localSheetId="1">#REF!</definedName>
    <definedName name="____________deo3">#REF!</definedName>
    <definedName name="____________deo4" localSheetId="1">#REF!</definedName>
    <definedName name="____________deo4">#REF!</definedName>
    <definedName name="____________deo5" localSheetId="1">#REF!</definedName>
    <definedName name="____________deo5">#REF!</definedName>
    <definedName name="____________deo6" localSheetId="1">#REF!</definedName>
    <definedName name="____________deo6">#REF!</definedName>
    <definedName name="____________deo7" localSheetId="1">#REF!</definedName>
    <definedName name="____________deo7">#REF!</definedName>
    <definedName name="____________deo8" localSheetId="1">#REF!</definedName>
    <definedName name="____________deo8">#REF!</definedName>
    <definedName name="____________deo9" localSheetId="1">#REF!</definedName>
    <definedName name="____________deo9">#REF!</definedName>
    <definedName name="____________lap1" localSheetId="1">#REF!</definedName>
    <definedName name="____________lap1">#REF!</definedName>
    <definedName name="____________lap2" localSheetId="1">#REF!</definedName>
    <definedName name="____________lap2">#REF!</definedName>
    <definedName name="____________NET2" localSheetId="1">#REF!</definedName>
    <definedName name="____________NET2">#REF!</definedName>
    <definedName name="____________PL02" localSheetId="1">#REF!</definedName>
    <definedName name="____________PL02">#REF!</definedName>
    <definedName name="____________TT2" localSheetId="1">#REF!</definedName>
    <definedName name="____________TT2">#REF!</definedName>
    <definedName name="____________vc1" localSheetId="1">#REF!</definedName>
    <definedName name="____________vc1">#REF!</definedName>
    <definedName name="____________vc2" localSheetId="1">#REF!</definedName>
    <definedName name="____________vc2">#REF!</definedName>
    <definedName name="____________vc3" localSheetId="1">#REF!</definedName>
    <definedName name="____________vc3">#REF!</definedName>
    <definedName name="___________a1" hidden="1">{"'Sheet1'!$L$16"}</definedName>
    <definedName name="___________atn1" localSheetId="1">#REF!</definedName>
    <definedName name="___________atn1">#REF!</definedName>
    <definedName name="___________atn10" localSheetId="1">#REF!</definedName>
    <definedName name="___________atn10">#REF!</definedName>
    <definedName name="___________atn2" localSheetId="1">#REF!</definedName>
    <definedName name="___________atn2">#REF!</definedName>
    <definedName name="___________atn3" localSheetId="1">#REF!</definedName>
    <definedName name="___________atn3">#REF!</definedName>
    <definedName name="___________atn4" localSheetId="1">#REF!</definedName>
    <definedName name="___________atn4">#REF!</definedName>
    <definedName name="___________atn5" localSheetId="1">#REF!</definedName>
    <definedName name="___________atn5">#REF!</definedName>
    <definedName name="___________atn6" localSheetId="1">#REF!</definedName>
    <definedName name="___________atn6">#REF!</definedName>
    <definedName name="___________atn7" localSheetId="1">#REF!</definedName>
    <definedName name="___________atn7">#REF!</definedName>
    <definedName name="___________atn8" localSheetId="1">#REF!</definedName>
    <definedName name="___________atn8">#REF!</definedName>
    <definedName name="___________atn9" localSheetId="1">#REF!</definedName>
    <definedName name="___________atn9">#REF!</definedName>
    <definedName name="___________boi1" localSheetId="1">#REF!</definedName>
    <definedName name="___________boi1">#REF!</definedName>
    <definedName name="___________boi2" localSheetId="1">#REF!</definedName>
    <definedName name="___________boi2">#REF!</definedName>
    <definedName name="___________CON1" localSheetId="1">#REF!</definedName>
    <definedName name="___________CON1">#REF!</definedName>
    <definedName name="___________CON2" localSheetId="1">#REF!</definedName>
    <definedName name="___________CON2">#REF!</definedName>
    <definedName name="___________dam5" localSheetId="1">#REF!</definedName>
    <definedName name="___________dam5">#REF!</definedName>
    <definedName name="___________dam6" localSheetId="1">#REF!</definedName>
    <definedName name="___________dam6">#REF!</definedName>
    <definedName name="___________dam7" localSheetId="1">#REF!</definedName>
    <definedName name="___________dam7">#REF!</definedName>
    <definedName name="___________dam8" localSheetId="1">#REF!</definedName>
    <definedName name="___________dam8">#REF!</definedName>
    <definedName name="___________deo1" localSheetId="1">#REF!</definedName>
    <definedName name="___________deo1">#REF!</definedName>
    <definedName name="___________deo10" localSheetId="1">#REF!</definedName>
    <definedName name="___________deo10">#REF!</definedName>
    <definedName name="___________deo2" localSheetId="1">#REF!</definedName>
    <definedName name="___________deo2">#REF!</definedName>
    <definedName name="___________deo3" localSheetId="1">#REF!</definedName>
    <definedName name="___________deo3">#REF!</definedName>
    <definedName name="___________deo4" localSheetId="1">#REF!</definedName>
    <definedName name="___________deo4">#REF!</definedName>
    <definedName name="___________deo5" localSheetId="1">#REF!</definedName>
    <definedName name="___________deo5">#REF!</definedName>
    <definedName name="___________deo6" localSheetId="1">#REF!</definedName>
    <definedName name="___________deo6">#REF!</definedName>
    <definedName name="___________deo7" localSheetId="1">#REF!</definedName>
    <definedName name="___________deo7">#REF!</definedName>
    <definedName name="___________deo8" localSheetId="1">#REF!</definedName>
    <definedName name="___________deo8">#REF!</definedName>
    <definedName name="___________deo9" localSheetId="1">#REF!</definedName>
    <definedName name="___________deo9">#REF!</definedName>
    <definedName name="___________lap1" localSheetId="1">#REF!</definedName>
    <definedName name="___________lap1">#REF!</definedName>
    <definedName name="___________lap2" localSheetId="1">#REF!</definedName>
    <definedName name="___________lap2">#REF!</definedName>
    <definedName name="___________NET2" localSheetId="1">#REF!</definedName>
    <definedName name="___________NET2">#REF!</definedName>
    <definedName name="___________PL02" localSheetId="1">#REF!</definedName>
    <definedName name="___________PL02">#REF!</definedName>
    <definedName name="___________TT2" localSheetId="1">#REF!</definedName>
    <definedName name="___________TT2">#REF!</definedName>
    <definedName name="__________a1" hidden="1">{"'Sheet1'!$L$16"}</definedName>
    <definedName name="__________atn1" localSheetId="1">#REF!</definedName>
    <definedName name="__________atn1">#REF!</definedName>
    <definedName name="__________atn10" localSheetId="1">#REF!</definedName>
    <definedName name="__________atn10">#REF!</definedName>
    <definedName name="__________atn2" localSheetId="1">#REF!</definedName>
    <definedName name="__________atn2">#REF!</definedName>
    <definedName name="__________atn3" localSheetId="1">#REF!</definedName>
    <definedName name="__________atn3">#REF!</definedName>
    <definedName name="__________atn4" localSheetId="1">#REF!</definedName>
    <definedName name="__________atn4">#REF!</definedName>
    <definedName name="__________atn5" localSheetId="1">#REF!</definedName>
    <definedName name="__________atn5">#REF!</definedName>
    <definedName name="__________atn6" localSheetId="1">#REF!</definedName>
    <definedName name="__________atn6">#REF!</definedName>
    <definedName name="__________atn7" localSheetId="1">#REF!</definedName>
    <definedName name="__________atn7">#REF!</definedName>
    <definedName name="__________atn8" localSheetId="1">#REF!</definedName>
    <definedName name="__________atn8">#REF!</definedName>
    <definedName name="__________atn9" localSheetId="1">#REF!</definedName>
    <definedName name="__________atn9">#REF!</definedName>
    <definedName name="__________boi1" localSheetId="1">#REF!</definedName>
    <definedName name="__________boi1">#REF!</definedName>
    <definedName name="__________boi2" localSheetId="1">#REF!</definedName>
    <definedName name="__________boi2">#REF!</definedName>
    <definedName name="__________CON1" localSheetId="1">#REF!</definedName>
    <definedName name="__________CON1">#REF!</definedName>
    <definedName name="__________CON2" localSheetId="1">#REF!</definedName>
    <definedName name="__________CON2">#REF!</definedName>
    <definedName name="__________dam5" localSheetId="1">#REF!</definedName>
    <definedName name="__________dam5">#REF!</definedName>
    <definedName name="__________dam6" localSheetId="1">#REF!</definedName>
    <definedName name="__________dam6">#REF!</definedName>
    <definedName name="__________dam7" localSheetId="1">#REF!</definedName>
    <definedName name="__________dam7">#REF!</definedName>
    <definedName name="__________dam8" localSheetId="1">#REF!</definedName>
    <definedName name="__________dam8">#REF!</definedName>
    <definedName name="__________ddn400" localSheetId="1">#REF!</definedName>
    <definedName name="__________ddn400">#REF!</definedName>
    <definedName name="__________ddn600" localSheetId="1">#REF!</definedName>
    <definedName name="__________ddn600">#REF!</definedName>
    <definedName name="__________deo1" localSheetId="1">#REF!</definedName>
    <definedName name="__________deo1">#REF!</definedName>
    <definedName name="__________deo10" localSheetId="1">#REF!</definedName>
    <definedName name="__________deo10">#REF!</definedName>
    <definedName name="__________deo2" localSheetId="1">#REF!</definedName>
    <definedName name="__________deo2">#REF!</definedName>
    <definedName name="__________deo3" localSheetId="1">#REF!</definedName>
    <definedName name="__________deo3">#REF!</definedName>
    <definedName name="__________deo4" localSheetId="1">#REF!</definedName>
    <definedName name="__________deo4">#REF!</definedName>
    <definedName name="__________deo5" localSheetId="1">#REF!</definedName>
    <definedName name="__________deo5">#REF!</definedName>
    <definedName name="__________deo6" localSheetId="1">#REF!</definedName>
    <definedName name="__________deo6">#REF!</definedName>
    <definedName name="__________deo7" localSheetId="1">#REF!</definedName>
    <definedName name="__________deo7">#REF!</definedName>
    <definedName name="__________deo8" localSheetId="1">#REF!</definedName>
    <definedName name="__________deo8">#REF!</definedName>
    <definedName name="__________deo9" localSheetId="1">#REF!</definedName>
    <definedName name="__________deo9">#REF!</definedName>
    <definedName name="__________lap1" localSheetId="1">#REF!</definedName>
    <definedName name="__________lap1">#REF!</definedName>
    <definedName name="__________lap2" localSheetId="1">#REF!</definedName>
    <definedName name="__________lap2">#REF!</definedName>
    <definedName name="__________MAC12" localSheetId="1">#REF!</definedName>
    <definedName name="__________MAC12">#REF!</definedName>
    <definedName name="__________MAC46" localSheetId="1">#REF!</definedName>
    <definedName name="__________MAC46">#REF!</definedName>
    <definedName name="__________NCL100" localSheetId="1">#REF!</definedName>
    <definedName name="__________NCL100">#REF!</definedName>
    <definedName name="__________NCL200" localSheetId="1">#REF!</definedName>
    <definedName name="__________NCL200">#REF!</definedName>
    <definedName name="__________NCL250" localSheetId="1">#REF!</definedName>
    <definedName name="__________NCL250">#REF!</definedName>
    <definedName name="__________NET2" localSheetId="1">#REF!</definedName>
    <definedName name="__________NET2">#REF!</definedName>
    <definedName name="__________nin190" localSheetId="1">#REF!</definedName>
    <definedName name="__________nin190">#REF!</definedName>
    <definedName name="__________PL02" localSheetId="1">#REF!</definedName>
    <definedName name="__________PL02">#REF!</definedName>
    <definedName name="__________sc1" localSheetId="1">#REF!</definedName>
    <definedName name="__________sc1">#REF!</definedName>
    <definedName name="__________SC2" localSheetId="1">#REF!</definedName>
    <definedName name="__________SC2">#REF!</definedName>
    <definedName name="__________sc3" localSheetId="1">#REF!</definedName>
    <definedName name="__________sc3">#REF!</definedName>
    <definedName name="__________SN3" localSheetId="1">#REF!</definedName>
    <definedName name="__________SN3">#REF!</definedName>
    <definedName name="__________TL1" localSheetId="1">#REF!</definedName>
    <definedName name="__________TL1">#REF!</definedName>
    <definedName name="__________TL2" localSheetId="1">#REF!</definedName>
    <definedName name="__________TL2">#REF!</definedName>
    <definedName name="__________TL3" localSheetId="1">#REF!</definedName>
    <definedName name="__________TL3">#REF!</definedName>
    <definedName name="__________TLA120" localSheetId="1">#REF!</definedName>
    <definedName name="__________TLA120">#REF!</definedName>
    <definedName name="__________TLA35" localSheetId="1">#REF!</definedName>
    <definedName name="__________TLA35">#REF!</definedName>
    <definedName name="__________TLA50" localSheetId="1">#REF!</definedName>
    <definedName name="__________TLA50">#REF!</definedName>
    <definedName name="__________TLA70" localSheetId="1">#REF!</definedName>
    <definedName name="__________TLA70">#REF!</definedName>
    <definedName name="__________TLA95" localSheetId="1">#REF!</definedName>
    <definedName name="__________TLA95">#REF!</definedName>
    <definedName name="__________TT2" localSheetId="1">#REF!</definedName>
    <definedName name="__________TT2">#REF!</definedName>
    <definedName name="__________VL100" localSheetId="1">#REF!</definedName>
    <definedName name="__________VL100">#REF!</definedName>
    <definedName name="__________VL200" localSheetId="1">#REF!</definedName>
    <definedName name="__________VL200">#REF!</definedName>
    <definedName name="__________VL250" localSheetId="1">#REF!</definedName>
    <definedName name="__________VL250">#REF!</definedName>
    <definedName name="_________a1" localSheetId="29" hidden="1">{"'Sheet1'!$L$16"}</definedName>
    <definedName name="_________a1" hidden="1">{"'Sheet1'!$L$16"}</definedName>
    <definedName name="_________atn1" localSheetId="1">#REF!</definedName>
    <definedName name="_________atn1">#REF!</definedName>
    <definedName name="_________atn10" localSheetId="1">#REF!</definedName>
    <definedName name="_________atn10">#REF!</definedName>
    <definedName name="_________atn2" localSheetId="1">#REF!</definedName>
    <definedName name="_________atn2">#REF!</definedName>
    <definedName name="_________atn3" localSheetId="1">#REF!</definedName>
    <definedName name="_________atn3">#REF!</definedName>
    <definedName name="_________atn4" localSheetId="1">#REF!</definedName>
    <definedName name="_________atn4">#REF!</definedName>
    <definedName name="_________atn5" localSheetId="1">#REF!</definedName>
    <definedName name="_________atn5">#REF!</definedName>
    <definedName name="_________atn6" localSheetId="1">#REF!</definedName>
    <definedName name="_________atn6">#REF!</definedName>
    <definedName name="_________atn7" localSheetId="1">#REF!</definedName>
    <definedName name="_________atn7">#REF!</definedName>
    <definedName name="_________atn8" localSheetId="1">#REF!</definedName>
    <definedName name="_________atn8">#REF!</definedName>
    <definedName name="_________atn9" localSheetId="1">#REF!</definedName>
    <definedName name="_________atn9">#REF!</definedName>
    <definedName name="_________boi1" localSheetId="1">#REF!</definedName>
    <definedName name="_________boi1">#REF!</definedName>
    <definedName name="_________boi2" localSheetId="1">#REF!</definedName>
    <definedName name="_________boi2">#REF!</definedName>
    <definedName name="_________CON1" localSheetId="1">#REF!</definedName>
    <definedName name="_________CON1">#REF!</definedName>
    <definedName name="_________CON2" localSheetId="1">#REF!</definedName>
    <definedName name="_________CON2">#REF!</definedName>
    <definedName name="_________dam5" localSheetId="1">#REF!</definedName>
    <definedName name="_________dam5">#REF!</definedName>
    <definedName name="_________dam6" localSheetId="1">#REF!</definedName>
    <definedName name="_________dam6">#REF!</definedName>
    <definedName name="_________dam7" localSheetId="1">#REF!</definedName>
    <definedName name="_________dam7">#REF!</definedName>
    <definedName name="_________dam8" localSheetId="1">#REF!</definedName>
    <definedName name="_________dam8">#REF!</definedName>
    <definedName name="_________ddn400" localSheetId="1">#REF!</definedName>
    <definedName name="_________ddn400">#REF!</definedName>
    <definedName name="_________ddn600" localSheetId="1">#REF!</definedName>
    <definedName name="_________ddn600">#REF!</definedName>
    <definedName name="_________deo1" localSheetId="1">#REF!</definedName>
    <definedName name="_________deo1">#REF!</definedName>
    <definedName name="_________deo10" localSheetId="1">#REF!</definedName>
    <definedName name="_________deo10">#REF!</definedName>
    <definedName name="_________deo2" localSheetId="1">#REF!</definedName>
    <definedName name="_________deo2">#REF!</definedName>
    <definedName name="_________deo3" localSheetId="1">#REF!</definedName>
    <definedName name="_________deo3">#REF!</definedName>
    <definedName name="_________deo4" localSheetId="1">#REF!</definedName>
    <definedName name="_________deo4">#REF!</definedName>
    <definedName name="_________deo5" localSheetId="1">#REF!</definedName>
    <definedName name="_________deo5">#REF!</definedName>
    <definedName name="_________deo6" localSheetId="1">#REF!</definedName>
    <definedName name="_________deo6">#REF!</definedName>
    <definedName name="_________deo7" localSheetId="1">#REF!</definedName>
    <definedName name="_________deo7">#REF!</definedName>
    <definedName name="_________deo8" localSheetId="1">#REF!</definedName>
    <definedName name="_________deo8">#REF!</definedName>
    <definedName name="_________deo9" localSheetId="1">#REF!</definedName>
    <definedName name="_________deo9">#REF!</definedName>
    <definedName name="_________lap1" localSheetId="1">#REF!</definedName>
    <definedName name="_________lap1">#REF!</definedName>
    <definedName name="_________lap2" localSheetId="1">#REF!</definedName>
    <definedName name="_________lap2">#REF!</definedName>
    <definedName name="_________MAC12" localSheetId="1">#REF!</definedName>
    <definedName name="_________MAC12">#REF!</definedName>
    <definedName name="_________MAC46" localSheetId="1">#REF!</definedName>
    <definedName name="_________MAC46">#REF!</definedName>
    <definedName name="_________NCL100" localSheetId="1">#REF!</definedName>
    <definedName name="_________NCL100">#REF!</definedName>
    <definedName name="_________NCL200" localSheetId="1">#REF!</definedName>
    <definedName name="_________NCL200">#REF!</definedName>
    <definedName name="_________NCL250" localSheetId="1">#REF!</definedName>
    <definedName name="_________NCL250">#REF!</definedName>
    <definedName name="_________NET2" localSheetId="1">#REF!</definedName>
    <definedName name="_________NET2">#REF!</definedName>
    <definedName name="_________nin190" localSheetId="1">#REF!</definedName>
    <definedName name="_________nin190">#REF!</definedName>
    <definedName name="_________PL02" localSheetId="1">#REF!</definedName>
    <definedName name="_________PL02">#REF!</definedName>
    <definedName name="_________sc1" localSheetId="1">#REF!</definedName>
    <definedName name="_________sc1">#REF!</definedName>
    <definedName name="_________SC2" localSheetId="1">#REF!</definedName>
    <definedName name="_________SC2">#REF!</definedName>
    <definedName name="_________sc3" localSheetId="1">#REF!</definedName>
    <definedName name="_________sc3">#REF!</definedName>
    <definedName name="_________SN3" localSheetId="1">#REF!</definedName>
    <definedName name="_________SN3">#REF!</definedName>
    <definedName name="_________TL1" localSheetId="1">#REF!</definedName>
    <definedName name="_________TL1">#REF!</definedName>
    <definedName name="_________TL2" localSheetId="1">#REF!</definedName>
    <definedName name="_________TL2">#REF!</definedName>
    <definedName name="_________TL3" localSheetId="1">#REF!</definedName>
    <definedName name="_________TL3">#REF!</definedName>
    <definedName name="_________TLA120" localSheetId="1">#REF!</definedName>
    <definedName name="_________TLA120">#REF!</definedName>
    <definedName name="_________TLA35" localSheetId="1">#REF!</definedName>
    <definedName name="_________TLA35">#REF!</definedName>
    <definedName name="_________TLA50" localSheetId="1">#REF!</definedName>
    <definedName name="_________TLA50">#REF!</definedName>
    <definedName name="_________TLA70" localSheetId="1">#REF!</definedName>
    <definedName name="_________TLA70">#REF!</definedName>
    <definedName name="_________TLA95" localSheetId="1">#REF!</definedName>
    <definedName name="_________TLA95">#REF!</definedName>
    <definedName name="_________TT2" localSheetId="1">#REF!</definedName>
    <definedName name="_________TT2">#REF!</definedName>
    <definedName name="_________VL100" localSheetId="1">#REF!</definedName>
    <definedName name="_________VL100">#REF!</definedName>
    <definedName name="_________VL200" localSheetId="1">#REF!</definedName>
    <definedName name="_________VL200">#REF!</definedName>
    <definedName name="_________VL250" localSheetId="1">#REF!</definedName>
    <definedName name="_________VL250">#REF!</definedName>
    <definedName name="________a1" hidden="1">{"'Sheet1'!$L$16"}</definedName>
    <definedName name="________atn1" localSheetId="1">#REF!</definedName>
    <definedName name="________atn1">#REF!</definedName>
    <definedName name="________atn10" localSheetId="1">#REF!</definedName>
    <definedName name="________atn10">#REF!</definedName>
    <definedName name="________atn2" localSheetId="1">#REF!</definedName>
    <definedName name="________atn2">#REF!</definedName>
    <definedName name="________atn3" localSheetId="1">#REF!</definedName>
    <definedName name="________atn3">#REF!</definedName>
    <definedName name="________atn4" localSheetId="1">#REF!</definedName>
    <definedName name="________atn4">#REF!</definedName>
    <definedName name="________atn5" localSheetId="1">#REF!</definedName>
    <definedName name="________atn5">#REF!</definedName>
    <definedName name="________atn6" localSheetId="1">#REF!</definedName>
    <definedName name="________atn6">#REF!</definedName>
    <definedName name="________atn7" localSheetId="1">#REF!</definedName>
    <definedName name="________atn7">#REF!</definedName>
    <definedName name="________atn8" localSheetId="1">#REF!</definedName>
    <definedName name="________atn8">#REF!</definedName>
    <definedName name="________atn9" localSheetId="1">#REF!</definedName>
    <definedName name="________atn9">#REF!</definedName>
    <definedName name="________boi1" localSheetId="1">#REF!</definedName>
    <definedName name="________boi1">#REF!</definedName>
    <definedName name="________boi2" localSheetId="1">#REF!</definedName>
    <definedName name="________boi2">#REF!</definedName>
    <definedName name="________CON1" localSheetId="1">#REF!</definedName>
    <definedName name="________CON1">#REF!</definedName>
    <definedName name="________CON2" localSheetId="1">#REF!</definedName>
    <definedName name="________CON2">#REF!</definedName>
    <definedName name="________dam5" localSheetId="1">#REF!</definedName>
    <definedName name="________dam5">#REF!</definedName>
    <definedName name="________dam6" localSheetId="1">#REF!</definedName>
    <definedName name="________dam6">#REF!</definedName>
    <definedName name="________dam7" localSheetId="1">#REF!</definedName>
    <definedName name="________dam7">#REF!</definedName>
    <definedName name="________dam8" localSheetId="1">#REF!</definedName>
    <definedName name="________dam8">#REF!</definedName>
    <definedName name="________ddn400" localSheetId="1">#REF!</definedName>
    <definedName name="________ddn400">#REF!</definedName>
    <definedName name="________ddn600" localSheetId="1">#REF!</definedName>
    <definedName name="________ddn600">#REF!</definedName>
    <definedName name="________deo1" localSheetId="1">#REF!</definedName>
    <definedName name="________deo1">#REF!</definedName>
    <definedName name="________deo10" localSheetId="1">#REF!</definedName>
    <definedName name="________deo10">#REF!</definedName>
    <definedName name="________deo2" localSheetId="1">#REF!</definedName>
    <definedName name="________deo2">#REF!</definedName>
    <definedName name="________deo3" localSheetId="1">#REF!</definedName>
    <definedName name="________deo3">#REF!</definedName>
    <definedName name="________deo4" localSheetId="1">#REF!</definedName>
    <definedName name="________deo4">#REF!</definedName>
    <definedName name="________deo5" localSheetId="1">#REF!</definedName>
    <definedName name="________deo5">#REF!</definedName>
    <definedName name="________deo6" localSheetId="1">#REF!</definedName>
    <definedName name="________deo6">#REF!</definedName>
    <definedName name="________deo7" localSheetId="1">#REF!</definedName>
    <definedName name="________deo7">#REF!</definedName>
    <definedName name="________deo8" localSheetId="1">#REF!</definedName>
    <definedName name="________deo8">#REF!</definedName>
    <definedName name="________deo9" localSheetId="1">#REF!</definedName>
    <definedName name="________deo9">#REF!</definedName>
    <definedName name="________lap1" localSheetId="1">#REF!</definedName>
    <definedName name="________lap1">#REF!</definedName>
    <definedName name="________lap2" localSheetId="1">#REF!</definedName>
    <definedName name="________lap2">#REF!</definedName>
    <definedName name="________MAC12" localSheetId="1">#REF!</definedName>
    <definedName name="________MAC12">#REF!</definedName>
    <definedName name="________MAC46" localSheetId="1">#REF!</definedName>
    <definedName name="________MAC46">#REF!</definedName>
    <definedName name="________NCL100" localSheetId="1">#REF!</definedName>
    <definedName name="________NCL100">#REF!</definedName>
    <definedName name="________NCL200" localSheetId="1">#REF!</definedName>
    <definedName name="________NCL200">#REF!</definedName>
    <definedName name="________NCL250" localSheetId="1">#REF!</definedName>
    <definedName name="________NCL250">#REF!</definedName>
    <definedName name="________NET2" localSheetId="1">#REF!</definedName>
    <definedName name="________NET2">#REF!</definedName>
    <definedName name="________nin190" localSheetId="1">#REF!</definedName>
    <definedName name="________nin190">#REF!</definedName>
    <definedName name="________PL02" localSheetId="1">#REF!</definedName>
    <definedName name="________PL02">#REF!</definedName>
    <definedName name="________sc1" localSheetId="1">#REF!</definedName>
    <definedName name="________sc1">#REF!</definedName>
    <definedName name="________SC2" localSheetId="1">#REF!</definedName>
    <definedName name="________SC2">#REF!</definedName>
    <definedName name="________sc3" localSheetId="1">#REF!</definedName>
    <definedName name="________sc3">#REF!</definedName>
    <definedName name="________SN3" localSheetId="1">#REF!</definedName>
    <definedName name="________SN3">#REF!</definedName>
    <definedName name="________TL1" localSheetId="1">#REF!</definedName>
    <definedName name="________TL1">#REF!</definedName>
    <definedName name="________TL2" localSheetId="1">#REF!</definedName>
    <definedName name="________TL2">#REF!</definedName>
    <definedName name="________TL3" localSheetId="1">#REF!</definedName>
    <definedName name="________TL3">#REF!</definedName>
    <definedName name="________TLA120" localSheetId="1">#REF!</definedName>
    <definedName name="________TLA120">#REF!</definedName>
    <definedName name="________TLA35" localSheetId="1">#REF!</definedName>
    <definedName name="________TLA35">#REF!</definedName>
    <definedName name="________TLA50" localSheetId="1">#REF!</definedName>
    <definedName name="________TLA50">#REF!</definedName>
    <definedName name="________TLA70" localSheetId="1">#REF!</definedName>
    <definedName name="________TLA70">#REF!</definedName>
    <definedName name="________TLA95" localSheetId="1">#REF!</definedName>
    <definedName name="________TLA95">#REF!</definedName>
    <definedName name="________TT2" localSheetId="1">#REF!</definedName>
    <definedName name="________TT2">#REF!</definedName>
    <definedName name="________VL100" localSheetId="1">#REF!</definedName>
    <definedName name="________VL100">#REF!</definedName>
    <definedName name="________VL200" localSheetId="1">#REF!</definedName>
    <definedName name="________VL200">#REF!</definedName>
    <definedName name="________VL250" localSheetId="1">#REF!</definedName>
    <definedName name="________VL250">#REF!</definedName>
    <definedName name="_______a1" hidden="1">{"'Sheet1'!$L$16"}</definedName>
    <definedName name="_______atn1" localSheetId="1">#REF!</definedName>
    <definedName name="_______atn1">#REF!</definedName>
    <definedName name="_______atn10" localSheetId="1">#REF!</definedName>
    <definedName name="_______atn10">#REF!</definedName>
    <definedName name="_______atn2" localSheetId="1">#REF!</definedName>
    <definedName name="_______atn2">#REF!</definedName>
    <definedName name="_______atn3" localSheetId="1">#REF!</definedName>
    <definedName name="_______atn3">#REF!</definedName>
    <definedName name="_______atn4" localSheetId="1">#REF!</definedName>
    <definedName name="_______atn4">#REF!</definedName>
    <definedName name="_______atn5" localSheetId="1">#REF!</definedName>
    <definedName name="_______atn5">#REF!</definedName>
    <definedName name="_______atn6" localSheetId="1">#REF!</definedName>
    <definedName name="_______atn6">#REF!</definedName>
    <definedName name="_______atn7" localSheetId="1">#REF!</definedName>
    <definedName name="_______atn7">#REF!</definedName>
    <definedName name="_______atn8" localSheetId="1">#REF!</definedName>
    <definedName name="_______atn8">#REF!</definedName>
    <definedName name="_______atn9" localSheetId="1">#REF!</definedName>
    <definedName name="_______atn9">#REF!</definedName>
    <definedName name="_______boi1" localSheetId="1">#REF!</definedName>
    <definedName name="_______boi1">#REF!</definedName>
    <definedName name="_______boi2" localSheetId="1">#REF!</definedName>
    <definedName name="_______boi2">#REF!</definedName>
    <definedName name="_______CON1" localSheetId="1">#REF!</definedName>
    <definedName name="_______CON1">#REF!</definedName>
    <definedName name="_______CON2" localSheetId="1">#REF!</definedName>
    <definedName name="_______CON2">#REF!</definedName>
    <definedName name="_______dam5" localSheetId="1">#REF!</definedName>
    <definedName name="_______dam5">#REF!</definedName>
    <definedName name="_______dam6" localSheetId="1">#REF!</definedName>
    <definedName name="_______dam6">#REF!</definedName>
    <definedName name="_______dam7" localSheetId="1">#REF!</definedName>
    <definedName name="_______dam7">#REF!</definedName>
    <definedName name="_______dam8" localSheetId="1">#REF!</definedName>
    <definedName name="_______dam8">#REF!</definedName>
    <definedName name="_______ddn400" localSheetId="1">#REF!</definedName>
    <definedName name="_______ddn400">#REF!</definedName>
    <definedName name="_______ddn600" localSheetId="1">#REF!</definedName>
    <definedName name="_______ddn600">#REF!</definedName>
    <definedName name="_______deo1" localSheetId="1">#REF!</definedName>
    <definedName name="_______deo1">#REF!</definedName>
    <definedName name="_______deo10" localSheetId="1">#REF!</definedName>
    <definedName name="_______deo10">#REF!</definedName>
    <definedName name="_______deo2" localSheetId="1">#REF!</definedName>
    <definedName name="_______deo2">#REF!</definedName>
    <definedName name="_______deo3" localSheetId="1">#REF!</definedName>
    <definedName name="_______deo3">#REF!</definedName>
    <definedName name="_______deo4" localSheetId="1">#REF!</definedName>
    <definedName name="_______deo4">#REF!</definedName>
    <definedName name="_______deo5" localSheetId="1">#REF!</definedName>
    <definedName name="_______deo5">#REF!</definedName>
    <definedName name="_______deo6" localSheetId="1">#REF!</definedName>
    <definedName name="_______deo6">#REF!</definedName>
    <definedName name="_______deo7" localSheetId="1">#REF!</definedName>
    <definedName name="_______deo7">#REF!</definedName>
    <definedName name="_______deo8" localSheetId="1">#REF!</definedName>
    <definedName name="_______deo8">#REF!</definedName>
    <definedName name="_______deo9" localSheetId="1">#REF!</definedName>
    <definedName name="_______deo9">#REF!</definedName>
    <definedName name="_______lap1" localSheetId="1">#REF!</definedName>
    <definedName name="_______lap1">#REF!</definedName>
    <definedName name="_______lap2" localSheetId="1">#REF!</definedName>
    <definedName name="_______lap2">#REF!</definedName>
    <definedName name="_______MAC12" localSheetId="1">#REF!</definedName>
    <definedName name="_______MAC12">#REF!</definedName>
    <definedName name="_______MAC46" localSheetId="1">#REF!</definedName>
    <definedName name="_______MAC46">#REF!</definedName>
    <definedName name="_______NCL100" localSheetId="1">#REF!</definedName>
    <definedName name="_______NCL100">#REF!</definedName>
    <definedName name="_______NCL200" localSheetId="1">#REF!</definedName>
    <definedName name="_______NCL200">#REF!</definedName>
    <definedName name="_______NCL250" localSheetId="1">#REF!</definedName>
    <definedName name="_______NCL250">#REF!</definedName>
    <definedName name="_______NET2" localSheetId="1">#REF!</definedName>
    <definedName name="_______NET2">#REF!</definedName>
    <definedName name="_______nin190" localSheetId="1">#REF!</definedName>
    <definedName name="_______nin190">#REF!</definedName>
    <definedName name="_______PL02" localSheetId="1">#REF!</definedName>
    <definedName name="_______PL02">#REF!</definedName>
    <definedName name="_______sc1" localSheetId="1">#REF!</definedName>
    <definedName name="_______sc1">#REF!</definedName>
    <definedName name="_______SC2" localSheetId="1">#REF!</definedName>
    <definedName name="_______SC2">#REF!</definedName>
    <definedName name="_______sc3" localSheetId="1">#REF!</definedName>
    <definedName name="_______sc3">#REF!</definedName>
    <definedName name="_______SN3" localSheetId="1">#REF!</definedName>
    <definedName name="_______SN3">#REF!</definedName>
    <definedName name="_______TL1" localSheetId="1">#REF!</definedName>
    <definedName name="_______TL1">#REF!</definedName>
    <definedName name="_______TL2" localSheetId="1">#REF!</definedName>
    <definedName name="_______TL2">#REF!</definedName>
    <definedName name="_______TL3" localSheetId="1">#REF!</definedName>
    <definedName name="_______TL3">#REF!</definedName>
    <definedName name="_______TLA120" localSheetId="1">#REF!</definedName>
    <definedName name="_______TLA120">#REF!</definedName>
    <definedName name="_______TLA35" localSheetId="1">#REF!</definedName>
    <definedName name="_______TLA35">#REF!</definedName>
    <definedName name="_______TLA50" localSheetId="1">#REF!</definedName>
    <definedName name="_______TLA50">#REF!</definedName>
    <definedName name="_______TLA70" localSheetId="1">#REF!</definedName>
    <definedName name="_______TLA70">#REF!</definedName>
    <definedName name="_______TLA95" localSheetId="1">#REF!</definedName>
    <definedName name="_______TLA95">#REF!</definedName>
    <definedName name="_______TT2" localSheetId="1">#REF!</definedName>
    <definedName name="_______TT2">#REF!</definedName>
    <definedName name="_______VL100" localSheetId="1">#REF!</definedName>
    <definedName name="_______VL100">#REF!</definedName>
    <definedName name="_______VL200" localSheetId="1">#REF!</definedName>
    <definedName name="_______VL200">#REF!</definedName>
    <definedName name="_______VL250" localSheetId="1">#REF!</definedName>
    <definedName name="_______VL250">#REF!</definedName>
    <definedName name="______a1" hidden="1">{"'Sheet1'!$L$16"}</definedName>
    <definedName name="______atn1" localSheetId="1">#REF!</definedName>
    <definedName name="______atn1">#REF!</definedName>
    <definedName name="______atn10" localSheetId="1">#REF!</definedName>
    <definedName name="______atn10">#REF!</definedName>
    <definedName name="______atn2" localSheetId="1">#REF!</definedName>
    <definedName name="______atn2">#REF!</definedName>
    <definedName name="______atn3" localSheetId="1">#REF!</definedName>
    <definedName name="______atn3">#REF!</definedName>
    <definedName name="______atn4" localSheetId="1">#REF!</definedName>
    <definedName name="______atn4">#REF!</definedName>
    <definedName name="______atn5" localSheetId="1">#REF!</definedName>
    <definedName name="______atn5">#REF!</definedName>
    <definedName name="______atn6" localSheetId="1">#REF!</definedName>
    <definedName name="______atn6">#REF!</definedName>
    <definedName name="______atn7" localSheetId="1">#REF!</definedName>
    <definedName name="______atn7">#REF!</definedName>
    <definedName name="______atn8" localSheetId="1">#REF!</definedName>
    <definedName name="______atn8">#REF!</definedName>
    <definedName name="______atn9" localSheetId="1">#REF!</definedName>
    <definedName name="______atn9">#REF!</definedName>
    <definedName name="______boi1" localSheetId="1">#REF!</definedName>
    <definedName name="______boi1">#REF!</definedName>
    <definedName name="______boi2" localSheetId="1">#REF!</definedName>
    <definedName name="______boi2">#REF!</definedName>
    <definedName name="______CON1" localSheetId="1">#REF!</definedName>
    <definedName name="______CON1">#REF!</definedName>
    <definedName name="______CON2" localSheetId="1">#REF!</definedName>
    <definedName name="______CON2">#REF!</definedName>
    <definedName name="______dam5" localSheetId="1">#REF!</definedName>
    <definedName name="______dam5">#REF!</definedName>
    <definedName name="______dam6" localSheetId="1">#REF!</definedName>
    <definedName name="______dam6">#REF!</definedName>
    <definedName name="______dam7" localSheetId="1">#REF!</definedName>
    <definedName name="______dam7">#REF!</definedName>
    <definedName name="______dam8" localSheetId="1">#REF!</definedName>
    <definedName name="______dam8">#REF!</definedName>
    <definedName name="______deo1" localSheetId="1">#REF!</definedName>
    <definedName name="______deo1">#REF!</definedName>
    <definedName name="______deo10" localSheetId="1">#REF!</definedName>
    <definedName name="______deo10">#REF!</definedName>
    <definedName name="______deo2" localSheetId="1">#REF!</definedName>
    <definedName name="______deo2">#REF!</definedName>
    <definedName name="______deo3" localSheetId="1">#REF!</definedName>
    <definedName name="______deo3">#REF!</definedName>
    <definedName name="______deo4" localSheetId="1">#REF!</definedName>
    <definedName name="______deo4">#REF!</definedName>
    <definedName name="______deo5" localSheetId="1">#REF!</definedName>
    <definedName name="______deo5">#REF!</definedName>
    <definedName name="______deo6" localSheetId="1">#REF!</definedName>
    <definedName name="______deo6">#REF!</definedName>
    <definedName name="______deo7" localSheetId="1">#REF!</definedName>
    <definedName name="______deo7">#REF!</definedName>
    <definedName name="______deo8" localSheetId="1">#REF!</definedName>
    <definedName name="______deo8">#REF!</definedName>
    <definedName name="______deo9" localSheetId="1">#REF!</definedName>
    <definedName name="______deo9">#REF!</definedName>
    <definedName name="______lap1" localSheetId="1">#REF!</definedName>
    <definedName name="______lap1">#REF!</definedName>
    <definedName name="______lap2" localSheetId="1">#REF!</definedName>
    <definedName name="______lap2">#REF!</definedName>
    <definedName name="______NET2" localSheetId="1">#REF!</definedName>
    <definedName name="______NET2">#REF!</definedName>
    <definedName name="______PL02" localSheetId="1">#REF!</definedName>
    <definedName name="______PL02">#REF!</definedName>
    <definedName name="______TT2" localSheetId="1">#REF!</definedName>
    <definedName name="______TT2">#REF!</definedName>
    <definedName name="______xo1" localSheetId="1">#REF!</definedName>
    <definedName name="______xo1">#REF!</definedName>
    <definedName name="_____a1" hidden="1">{"'Sheet1'!$L$16"}</definedName>
    <definedName name="_____atn1" localSheetId="1">#REF!</definedName>
    <definedName name="_____atn1">#REF!</definedName>
    <definedName name="_____atn10" localSheetId="1">#REF!</definedName>
    <definedName name="_____atn10">#REF!</definedName>
    <definedName name="_____atn2" localSheetId="1">#REF!</definedName>
    <definedName name="_____atn2">#REF!</definedName>
    <definedName name="_____atn3" localSheetId="1">#REF!</definedName>
    <definedName name="_____atn3">#REF!</definedName>
    <definedName name="_____atn4" localSheetId="1">#REF!</definedName>
    <definedName name="_____atn4">#REF!</definedName>
    <definedName name="_____atn5" localSheetId="1">#REF!</definedName>
    <definedName name="_____atn5">#REF!</definedName>
    <definedName name="_____atn6" localSheetId="1">#REF!</definedName>
    <definedName name="_____atn6">#REF!</definedName>
    <definedName name="_____atn7" localSheetId="1">#REF!</definedName>
    <definedName name="_____atn7">#REF!</definedName>
    <definedName name="_____atn8" localSheetId="1">#REF!</definedName>
    <definedName name="_____atn8">#REF!</definedName>
    <definedName name="_____atn9" localSheetId="1">#REF!</definedName>
    <definedName name="_____atn9">#REF!</definedName>
    <definedName name="_____boi1" localSheetId="1">#REF!</definedName>
    <definedName name="_____boi1">#REF!</definedName>
    <definedName name="_____boi2" localSheetId="1">#REF!</definedName>
    <definedName name="_____boi2">#REF!</definedName>
    <definedName name="_____btm10" localSheetId="1">#REF!</definedName>
    <definedName name="_____btm10">#REF!</definedName>
    <definedName name="_____CON1" localSheetId="1">#REF!</definedName>
    <definedName name="_____CON1">#REF!</definedName>
    <definedName name="_____CON2" localSheetId="1">#REF!</definedName>
    <definedName name="_____CON2">#REF!</definedName>
    <definedName name="_____dam5" localSheetId="1">#REF!</definedName>
    <definedName name="_____dam5">#REF!</definedName>
    <definedName name="_____dam6" localSheetId="1">#REF!</definedName>
    <definedName name="_____dam6">#REF!</definedName>
    <definedName name="_____dam7" localSheetId="1">#REF!</definedName>
    <definedName name="_____dam7">#REF!</definedName>
    <definedName name="_____dam8" localSheetId="1">#REF!</definedName>
    <definedName name="_____dam8">#REF!</definedName>
    <definedName name="_____ddn400" localSheetId="1">#REF!</definedName>
    <definedName name="_____ddn400">#REF!</definedName>
    <definedName name="_____ddn600" localSheetId="1">#REF!</definedName>
    <definedName name="_____ddn600">#REF!</definedName>
    <definedName name="_____deo1" localSheetId="1">#REF!</definedName>
    <definedName name="_____deo1">#REF!</definedName>
    <definedName name="_____deo10" localSheetId="1">#REF!</definedName>
    <definedName name="_____deo10">#REF!</definedName>
    <definedName name="_____deo2" localSheetId="1">#REF!</definedName>
    <definedName name="_____deo2">#REF!</definedName>
    <definedName name="_____deo3" localSheetId="1">#REF!</definedName>
    <definedName name="_____deo3">#REF!</definedName>
    <definedName name="_____deo4" localSheetId="1">#REF!</definedName>
    <definedName name="_____deo4">#REF!</definedName>
    <definedName name="_____deo5" localSheetId="1">#REF!</definedName>
    <definedName name="_____deo5">#REF!</definedName>
    <definedName name="_____deo6" localSheetId="1">#REF!</definedName>
    <definedName name="_____deo6">#REF!</definedName>
    <definedName name="_____deo7" localSheetId="1">#REF!</definedName>
    <definedName name="_____deo7">#REF!</definedName>
    <definedName name="_____deo8" localSheetId="1">#REF!</definedName>
    <definedName name="_____deo8">#REF!</definedName>
    <definedName name="_____deo9" localSheetId="1">#REF!</definedName>
    <definedName name="_____deo9">#REF!</definedName>
    <definedName name="_____lap1" localSheetId="1">#REF!</definedName>
    <definedName name="_____lap1">#REF!</definedName>
    <definedName name="_____lap2" localSheetId="1">#REF!</definedName>
    <definedName name="_____lap2">#REF!</definedName>
    <definedName name="_____MAC12" localSheetId="1">#REF!</definedName>
    <definedName name="_____MAC12">#REF!</definedName>
    <definedName name="_____MAC46" localSheetId="1">#REF!</definedName>
    <definedName name="_____MAC46">#REF!</definedName>
    <definedName name="_____NCL100" localSheetId="1">#REF!</definedName>
    <definedName name="_____NCL100">#REF!</definedName>
    <definedName name="_____NCL200" localSheetId="1">#REF!</definedName>
    <definedName name="_____NCL200">#REF!</definedName>
    <definedName name="_____NCL250" localSheetId="1">#REF!</definedName>
    <definedName name="_____NCL250">#REF!</definedName>
    <definedName name="_____NET2" localSheetId="1">#REF!</definedName>
    <definedName name="_____NET2">#REF!</definedName>
    <definedName name="_____nin190" localSheetId="1">#REF!</definedName>
    <definedName name="_____nin190">#REF!</definedName>
    <definedName name="_____PL02" localSheetId="1">#REF!</definedName>
    <definedName name="_____PL02">#REF!</definedName>
    <definedName name="_____sc1" localSheetId="1">#REF!</definedName>
    <definedName name="_____sc1">#REF!</definedName>
    <definedName name="_____SC2" localSheetId="1">#REF!</definedName>
    <definedName name="_____SC2">#REF!</definedName>
    <definedName name="_____sc3" localSheetId="1">#REF!</definedName>
    <definedName name="_____sc3">#REF!</definedName>
    <definedName name="_____SN3" localSheetId="1">#REF!</definedName>
    <definedName name="_____SN3">#REF!</definedName>
    <definedName name="_____TL1" localSheetId="1">#REF!</definedName>
    <definedName name="_____TL1">#REF!</definedName>
    <definedName name="_____TL2" localSheetId="1">#REF!</definedName>
    <definedName name="_____TL2">#REF!</definedName>
    <definedName name="_____TL3" localSheetId="1">#REF!</definedName>
    <definedName name="_____TL3">#REF!</definedName>
    <definedName name="_____TLA120" localSheetId="1">#REF!</definedName>
    <definedName name="_____TLA120">#REF!</definedName>
    <definedName name="_____TLA35" localSheetId="1">#REF!</definedName>
    <definedName name="_____TLA35">#REF!</definedName>
    <definedName name="_____TLA50" localSheetId="1">#REF!</definedName>
    <definedName name="_____TLA50">#REF!</definedName>
    <definedName name="_____TLA70" localSheetId="1">#REF!</definedName>
    <definedName name="_____TLA70">#REF!</definedName>
    <definedName name="_____TLA95" localSheetId="1">#REF!</definedName>
    <definedName name="_____TLA95">#REF!</definedName>
    <definedName name="_____TT2" localSheetId="1">#REF!</definedName>
    <definedName name="_____TT2">#REF!</definedName>
    <definedName name="_____VL100" localSheetId="1">#REF!</definedName>
    <definedName name="_____VL100">#REF!</definedName>
    <definedName name="_____VL200" localSheetId="1">#REF!</definedName>
    <definedName name="_____VL200">#REF!</definedName>
    <definedName name="_____VL250" localSheetId="1">#REF!</definedName>
    <definedName name="_____VL250">#REF!</definedName>
    <definedName name="____a1" hidden="1">{"'Sheet1'!$L$16"}</definedName>
    <definedName name="____a129" hidden="1">{"Offgrid",#N/A,FALSE,"OFFGRID";"Region",#N/A,FALSE,"REGION";"Offgrid -2",#N/A,FALSE,"OFFGRID";"WTP",#N/A,FALSE,"WTP";"WTP -2",#N/A,FALSE,"WTP";"Project",#N/A,FALSE,"PROJECT";"Summary -2",#N/A,FALSE,"SUMMARY"}</definedName>
    <definedName name="____a130" hidden="1">{"Offgrid",#N/A,FALSE,"OFFGRID";"Region",#N/A,FALSE,"REGION";"Offgrid -2",#N/A,FALSE,"OFFGRID";"WTP",#N/A,FALSE,"WTP";"WTP -2",#N/A,FALSE,"WTP";"Project",#N/A,FALSE,"PROJECT";"Summary -2",#N/A,FALSE,"SUMMARY"}</definedName>
    <definedName name="____atn1" localSheetId="1">#REF!</definedName>
    <definedName name="____atn1">#REF!</definedName>
    <definedName name="____atn10" localSheetId="1">#REF!</definedName>
    <definedName name="____atn10">#REF!</definedName>
    <definedName name="____atn2" localSheetId="1">#REF!</definedName>
    <definedName name="____atn2">#REF!</definedName>
    <definedName name="____atn3" localSheetId="1">#REF!</definedName>
    <definedName name="____atn3">#REF!</definedName>
    <definedName name="____atn4" localSheetId="1">#REF!</definedName>
    <definedName name="____atn4">#REF!</definedName>
    <definedName name="____atn5" localSheetId="1">#REF!</definedName>
    <definedName name="____atn5">#REF!</definedName>
    <definedName name="____atn6" localSheetId="1">#REF!</definedName>
    <definedName name="____atn6">#REF!</definedName>
    <definedName name="____atn7" localSheetId="1">#REF!</definedName>
    <definedName name="____atn7">#REF!</definedName>
    <definedName name="____atn8" localSheetId="1">#REF!</definedName>
    <definedName name="____atn8">#REF!</definedName>
    <definedName name="____atn9" localSheetId="1">#REF!</definedName>
    <definedName name="____atn9">#REF!</definedName>
    <definedName name="____boi1" localSheetId="1">#REF!</definedName>
    <definedName name="____boi1">#REF!</definedName>
    <definedName name="____boi2" localSheetId="1">#REF!</definedName>
    <definedName name="____boi2">#REF!</definedName>
    <definedName name="____boi3" localSheetId="1">#REF!</definedName>
    <definedName name="____boi3">#REF!</definedName>
    <definedName name="____boi4" localSheetId="1">#REF!</definedName>
    <definedName name="____boi4">#REF!</definedName>
    <definedName name="____btm10" localSheetId="1">#REF!</definedName>
    <definedName name="____btm10">#REF!</definedName>
    <definedName name="____btm100" localSheetId="1">#REF!</definedName>
    <definedName name="____btm100">#REF!</definedName>
    <definedName name="____BTM150" localSheetId="1">#REF!</definedName>
    <definedName name="____BTM150">#REF!</definedName>
    <definedName name="____BTM250" localSheetId="1">#REF!</definedName>
    <definedName name="____BTM250">#REF!</definedName>
    <definedName name="____btM300" localSheetId="1">#REF!</definedName>
    <definedName name="____btM300">#REF!</definedName>
    <definedName name="____BTM50" localSheetId="1">#REF!</definedName>
    <definedName name="____BTM50">#REF!</definedName>
    <definedName name="____CON1" localSheetId="1">#REF!</definedName>
    <definedName name="____CON1">#REF!</definedName>
    <definedName name="____CON2" localSheetId="1">#REF!</definedName>
    <definedName name="____CON2">#REF!</definedName>
    <definedName name="____dam5" localSheetId="1">#REF!</definedName>
    <definedName name="____dam5">#REF!</definedName>
    <definedName name="____dam6" localSheetId="1">#REF!</definedName>
    <definedName name="____dam6">#REF!</definedName>
    <definedName name="____dam7" localSheetId="1">#REF!</definedName>
    <definedName name="____dam7">#REF!</definedName>
    <definedName name="____dam8" localSheetId="1">#REF!</definedName>
    <definedName name="____dam8">#REF!</definedName>
    <definedName name="____DDC3" localSheetId="1">#REF!</definedName>
    <definedName name="____DDC3">#REF!</definedName>
    <definedName name="____ddn400" localSheetId="1">#REF!</definedName>
    <definedName name="____ddn400">#REF!</definedName>
    <definedName name="____ddn600" localSheetId="1">#REF!</definedName>
    <definedName name="____ddn600">#REF!</definedName>
    <definedName name="____deo1" localSheetId="1">#REF!</definedName>
    <definedName name="____deo1">#REF!</definedName>
    <definedName name="____deo10" localSheetId="1">#REF!</definedName>
    <definedName name="____deo10">#REF!</definedName>
    <definedName name="____deo2" localSheetId="1">#REF!</definedName>
    <definedName name="____deo2">#REF!</definedName>
    <definedName name="____deo3" localSheetId="1">#REF!</definedName>
    <definedName name="____deo3">#REF!</definedName>
    <definedName name="____deo4" localSheetId="1">#REF!</definedName>
    <definedName name="____deo4">#REF!</definedName>
    <definedName name="____deo5" localSheetId="1">#REF!</definedName>
    <definedName name="____deo5">#REF!</definedName>
    <definedName name="____deo6" localSheetId="1">#REF!</definedName>
    <definedName name="____deo6">#REF!</definedName>
    <definedName name="____deo7" localSheetId="1">#REF!</definedName>
    <definedName name="____deo7">#REF!</definedName>
    <definedName name="____deo8" localSheetId="1">#REF!</definedName>
    <definedName name="____deo8">#REF!</definedName>
    <definedName name="____deo9" localSheetId="1">#REF!</definedName>
    <definedName name="____deo9">#REF!</definedName>
    <definedName name="____gon4" localSheetId="1">#REF!</definedName>
    <definedName name="____gon4">#REF!</definedName>
    <definedName name="____hom2" localSheetId="1">#REF!</definedName>
    <definedName name="____hom2">#REF!</definedName>
    <definedName name="____KM188" localSheetId="1">#REF!</definedName>
    <definedName name="____KM188">#REF!</definedName>
    <definedName name="____km189" localSheetId="1">#REF!</definedName>
    <definedName name="____km189">#REF!</definedName>
    <definedName name="____km190" localSheetId="1">#REF!</definedName>
    <definedName name="____km190">#REF!</definedName>
    <definedName name="____km191" localSheetId="1">#REF!</definedName>
    <definedName name="____km191">#REF!</definedName>
    <definedName name="____km192" localSheetId="1">#REF!</definedName>
    <definedName name="____km192">#REF!</definedName>
    <definedName name="____km193" localSheetId="1">#REF!</definedName>
    <definedName name="____km193">#REF!</definedName>
    <definedName name="____km194" localSheetId="1">#REF!</definedName>
    <definedName name="____km194">#REF!</definedName>
    <definedName name="____km195" localSheetId="1">#REF!</definedName>
    <definedName name="____km195">#REF!</definedName>
    <definedName name="____km196" localSheetId="1">#REF!</definedName>
    <definedName name="____km196">#REF!</definedName>
    <definedName name="____km197" localSheetId="1">#REF!</definedName>
    <definedName name="____km197">#REF!</definedName>
    <definedName name="____km198" localSheetId="1">#REF!</definedName>
    <definedName name="____km198">#REF!</definedName>
    <definedName name="____Km36" localSheetId="1">#REF!</definedName>
    <definedName name="____Km36">#REF!</definedName>
    <definedName name="____Knc36" localSheetId="1">#REF!</definedName>
    <definedName name="____Knc36">#REF!</definedName>
    <definedName name="____Knc57" localSheetId="1">#REF!</definedName>
    <definedName name="____Knc57">#REF!</definedName>
    <definedName name="____Kvl36" localSheetId="1">#REF!</definedName>
    <definedName name="____Kvl36">#REF!</definedName>
    <definedName name="____lap1" localSheetId="1">#REF!</definedName>
    <definedName name="____lap1">#REF!</definedName>
    <definedName name="____lap2" localSheetId="1">#REF!</definedName>
    <definedName name="____lap2">#REF!</definedName>
    <definedName name="____LX100" localSheetId="1">#REF!</definedName>
    <definedName name="____LX100">#REF!</definedName>
    <definedName name="____MAC12" localSheetId="1">#REF!</definedName>
    <definedName name="____MAC12">#REF!</definedName>
    <definedName name="____MAC46" localSheetId="1">#REF!</definedName>
    <definedName name="____MAC46">#REF!</definedName>
    <definedName name="____NC100" localSheetId="1">#REF!</definedName>
    <definedName name="____NC100">#REF!</definedName>
    <definedName name="____nc150" localSheetId="1">#REF!</definedName>
    <definedName name="____nc150">#REF!</definedName>
    <definedName name="____NC200" localSheetId="1">#REF!</definedName>
    <definedName name="____NC200">#REF!</definedName>
    <definedName name="____nc50" localSheetId="1">#REF!</definedName>
    <definedName name="____nc50">#REF!</definedName>
    <definedName name="____NCL100" localSheetId="1">#REF!</definedName>
    <definedName name="____NCL100">#REF!</definedName>
    <definedName name="____NCL200" localSheetId="1">#REF!</definedName>
    <definedName name="____NCL200">#REF!</definedName>
    <definedName name="____NCL250" localSheetId="1">#REF!</definedName>
    <definedName name="____NCL250">#REF!</definedName>
    <definedName name="____ncm200" localSheetId="1">#REF!</definedName>
    <definedName name="____ncm200">#REF!</definedName>
    <definedName name="____NCO150" localSheetId="1">#REF!</definedName>
    <definedName name="____NCO150">#REF!</definedName>
    <definedName name="____NCO200" localSheetId="1">#REF!</definedName>
    <definedName name="____NCO200">#REF!</definedName>
    <definedName name="____NCO50" localSheetId="1">#REF!</definedName>
    <definedName name="____NCO50">#REF!</definedName>
    <definedName name="____NET2" localSheetId="1">#REF!</definedName>
    <definedName name="____NET2">#REF!</definedName>
    <definedName name="____nin190" localSheetId="1">#REF!</definedName>
    <definedName name="____nin190">#REF!</definedName>
    <definedName name="____NLF01" localSheetId="1">#REF!</definedName>
    <definedName name="____NLF01">#REF!</definedName>
    <definedName name="____NLF07" localSheetId="1">#REF!</definedName>
    <definedName name="____NLF07">#REF!</definedName>
    <definedName name="____NLF12" localSheetId="1">#REF!</definedName>
    <definedName name="____NLF12">#REF!</definedName>
    <definedName name="____NLF60" localSheetId="1">#REF!</definedName>
    <definedName name="____NLF60">#REF!</definedName>
    <definedName name="____PL02" localSheetId="1">#REF!</definedName>
    <definedName name="____PL02">#REF!</definedName>
    <definedName name="____RHH1" localSheetId="1">#REF!</definedName>
    <definedName name="____RHH1">#REF!</definedName>
    <definedName name="____RHH10" localSheetId="1">#REF!</definedName>
    <definedName name="____RHH10">#REF!</definedName>
    <definedName name="____RHP1" localSheetId="1">#REF!</definedName>
    <definedName name="____RHP1">#REF!</definedName>
    <definedName name="____RHP10" localSheetId="1">#REF!</definedName>
    <definedName name="____RHP10">#REF!</definedName>
    <definedName name="____RI1" localSheetId="1">#REF!</definedName>
    <definedName name="____RI1">#REF!</definedName>
    <definedName name="____RI10" localSheetId="1">#REF!</definedName>
    <definedName name="____RI10">#REF!</definedName>
    <definedName name="____RII1" localSheetId="1">#REF!</definedName>
    <definedName name="____RII1">#REF!</definedName>
    <definedName name="____RII10" localSheetId="1">#REF!</definedName>
    <definedName name="____RII10">#REF!</definedName>
    <definedName name="____RIP1" localSheetId="1">#REF!</definedName>
    <definedName name="____RIP1">#REF!</definedName>
    <definedName name="____RIP10" localSheetId="1">#REF!</definedName>
    <definedName name="____RIP10">#REF!</definedName>
    <definedName name="____sc1" localSheetId="1">#REF!</definedName>
    <definedName name="____sc1">#REF!</definedName>
    <definedName name="____SC2" localSheetId="1">#REF!</definedName>
    <definedName name="____SC2">#REF!</definedName>
    <definedName name="____sc3" localSheetId="1">#REF!</definedName>
    <definedName name="____sc3">#REF!</definedName>
    <definedName name="____SN3" localSheetId="1">#REF!</definedName>
    <definedName name="____SN3">#REF!</definedName>
    <definedName name="____sua20" localSheetId="1">#REF!</definedName>
    <definedName name="____sua20">#REF!</definedName>
    <definedName name="____sua30" localSheetId="1">#REF!</definedName>
    <definedName name="____sua30">#REF!</definedName>
    <definedName name="____TEN100" localSheetId="1">#REF!</definedName>
    <definedName name="____TEN100">#REF!</definedName>
    <definedName name="____TH1" localSheetId="1">#REF!</definedName>
    <definedName name="____TH1">#REF!</definedName>
    <definedName name="____TH2" localSheetId="1">#REF!</definedName>
    <definedName name="____TH2">#REF!</definedName>
    <definedName name="____TH3" localSheetId="1">#REF!</definedName>
    <definedName name="____TH3">#REF!</definedName>
    <definedName name="____TL1" localSheetId="1">#REF!</definedName>
    <definedName name="____TL1">#REF!</definedName>
    <definedName name="____TL2" localSheetId="1">#REF!</definedName>
    <definedName name="____TL2">#REF!</definedName>
    <definedName name="____TL3" localSheetId="1">#REF!</definedName>
    <definedName name="____TL3">#REF!</definedName>
    <definedName name="____TLA120" localSheetId="1">#REF!</definedName>
    <definedName name="____TLA120">#REF!</definedName>
    <definedName name="____TLA35" localSheetId="1">#REF!</definedName>
    <definedName name="____TLA35">#REF!</definedName>
    <definedName name="____TLA50" localSheetId="1">#REF!</definedName>
    <definedName name="____TLA50">#REF!</definedName>
    <definedName name="____TLA70" localSheetId="1">#REF!</definedName>
    <definedName name="____TLA70">#REF!</definedName>
    <definedName name="____TLA95" localSheetId="1">#REF!</definedName>
    <definedName name="____TLA95">#REF!</definedName>
    <definedName name="____TT2" localSheetId="1">#REF!</definedName>
    <definedName name="____TT2">#REF!</definedName>
    <definedName name="____tz593" localSheetId="1">#REF!</definedName>
    <definedName name="____tz593">#REF!</definedName>
    <definedName name="____VC400" localSheetId="1">#REF!</definedName>
    <definedName name="____VC400">#REF!</definedName>
    <definedName name="____VL100" localSheetId="1">#REF!</definedName>
    <definedName name="____VL100">#REF!</definedName>
    <definedName name="____vl150" localSheetId="1">#REF!</definedName>
    <definedName name="____vl150">#REF!</definedName>
    <definedName name="____VL200" localSheetId="1">#REF!</definedName>
    <definedName name="____VL200">#REF!</definedName>
    <definedName name="____VL250" localSheetId="1">#REF!</definedName>
    <definedName name="____VL250">#REF!</definedName>
    <definedName name="____vl50" localSheetId="1">#REF!</definedName>
    <definedName name="____vl50">#REF!</definedName>
    <definedName name="____VLI150" localSheetId="1">#REF!</definedName>
    <definedName name="____VLI150">#REF!</definedName>
    <definedName name="____VLI200" localSheetId="1">#REF!</definedName>
    <definedName name="____VLI200">#REF!</definedName>
    <definedName name="____VLI50" localSheetId="1">#REF!</definedName>
    <definedName name="____VLI50">#REF!</definedName>
    <definedName name="____xo1" localSheetId="1">#REF!</definedName>
    <definedName name="____xo1">#REF!</definedName>
    <definedName name="___a1" hidden="1">{"'Sheet1'!$L$16"}</definedName>
    <definedName name="___a129" hidden="1">{"Offgrid",#N/A,FALSE,"OFFGRID";"Region",#N/A,FALSE,"REGION";"Offgrid -2",#N/A,FALSE,"OFFGRID";"WTP",#N/A,FALSE,"WTP";"WTP -2",#N/A,FALSE,"WTP";"Project",#N/A,FALSE,"PROJECT";"Summary -2",#N/A,FALSE,"SUMMARY"}</definedName>
    <definedName name="___a130" hidden="1">{"Offgrid",#N/A,FALSE,"OFFGRID";"Region",#N/A,FALSE,"REGION";"Offgrid -2",#N/A,FALSE,"OFFGRID";"WTP",#N/A,FALSE,"WTP";"WTP -2",#N/A,FALSE,"WTP";"Project",#N/A,FALSE,"PROJECT";"Summary -2",#N/A,FALSE,"SUMMARY"}</definedName>
    <definedName name="___atn1" localSheetId="1">#REF!</definedName>
    <definedName name="___atn1">#REF!</definedName>
    <definedName name="___atn10" localSheetId="1">#REF!</definedName>
    <definedName name="___atn10">#REF!</definedName>
    <definedName name="___atn2" localSheetId="1">#REF!</definedName>
    <definedName name="___atn2">#REF!</definedName>
    <definedName name="___atn3" localSheetId="1">#REF!</definedName>
    <definedName name="___atn3">#REF!</definedName>
    <definedName name="___atn4" localSheetId="1">#REF!</definedName>
    <definedName name="___atn4">#REF!</definedName>
    <definedName name="___atn5" localSheetId="1">#REF!</definedName>
    <definedName name="___atn5">#REF!</definedName>
    <definedName name="___atn6" localSheetId="1">#REF!</definedName>
    <definedName name="___atn6">#REF!</definedName>
    <definedName name="___atn7" localSheetId="1">#REF!</definedName>
    <definedName name="___atn7">#REF!</definedName>
    <definedName name="___atn8" localSheetId="1">#REF!</definedName>
    <definedName name="___atn8">#REF!</definedName>
    <definedName name="___atn9" localSheetId="1">#REF!</definedName>
    <definedName name="___atn9">#REF!</definedName>
    <definedName name="___boi1" localSheetId="1">#REF!</definedName>
    <definedName name="___boi1">#REF!</definedName>
    <definedName name="___boi2" localSheetId="1">#REF!</definedName>
    <definedName name="___boi2">#REF!</definedName>
    <definedName name="___btm10" localSheetId="1">#REF!</definedName>
    <definedName name="___btm10">#REF!</definedName>
    <definedName name="___btm100" localSheetId="1">#REF!</definedName>
    <definedName name="___btm100">#REF!</definedName>
    <definedName name="___BTM150" localSheetId="1">#REF!</definedName>
    <definedName name="___BTM150">#REF!</definedName>
    <definedName name="___BTM200" localSheetId="1">#REF!</definedName>
    <definedName name="___BTM200">#REF!</definedName>
    <definedName name="___BTM250" localSheetId="1">#REF!</definedName>
    <definedName name="___BTM250">#REF!</definedName>
    <definedName name="___btM300" localSheetId="1">#REF!</definedName>
    <definedName name="___btM300">#REF!</definedName>
    <definedName name="___BTM50" localSheetId="1">#REF!</definedName>
    <definedName name="___BTM50">#REF!</definedName>
    <definedName name="___cao1" localSheetId="1">#REF!</definedName>
    <definedName name="___cao1">#REF!</definedName>
    <definedName name="___cao2" localSheetId="1">#REF!</definedName>
    <definedName name="___cao2">#REF!</definedName>
    <definedName name="___cao3" localSheetId="1">#REF!</definedName>
    <definedName name="___cao3">#REF!</definedName>
    <definedName name="___cao4" localSheetId="1">#REF!</definedName>
    <definedName name="___cao4">#REF!</definedName>
    <definedName name="___cao5" localSheetId="1">#REF!</definedName>
    <definedName name="___cao5">#REF!</definedName>
    <definedName name="___cao6" localSheetId="1">#REF!</definedName>
    <definedName name="___cao6">#REF!</definedName>
    <definedName name="___CON1" localSheetId="1">#REF!</definedName>
    <definedName name="___CON1">#REF!</definedName>
    <definedName name="___CON2" localSheetId="1">#REF!</definedName>
    <definedName name="___CON2">#REF!</definedName>
    <definedName name="___dai1" localSheetId="1">#REF!</definedName>
    <definedName name="___dai1">#REF!</definedName>
    <definedName name="___dai2" localSheetId="1">#REF!</definedName>
    <definedName name="___dai2">#REF!</definedName>
    <definedName name="___dai3" localSheetId="1">#REF!</definedName>
    <definedName name="___dai3">#REF!</definedName>
    <definedName name="___dai4" localSheetId="1">#REF!</definedName>
    <definedName name="___dai4">#REF!</definedName>
    <definedName name="___dai5" localSheetId="1">#REF!</definedName>
    <definedName name="___dai5">#REF!</definedName>
    <definedName name="___dai6" localSheetId="1">#REF!</definedName>
    <definedName name="___dai6">#REF!</definedName>
    <definedName name="___dam5" localSheetId="1">#REF!</definedName>
    <definedName name="___dam5">#REF!</definedName>
    <definedName name="___dam6" localSheetId="1">#REF!</definedName>
    <definedName name="___dam6">#REF!</definedName>
    <definedName name="___dam7" localSheetId="1">#REF!</definedName>
    <definedName name="___dam7">#REF!</definedName>
    <definedName name="___dam8" localSheetId="1">#REF!</definedName>
    <definedName name="___dam8">#REF!</definedName>
    <definedName name="___dan1" localSheetId="1">#REF!</definedName>
    <definedName name="___dan1">#REF!</definedName>
    <definedName name="___dan2" localSheetId="1">#REF!</definedName>
    <definedName name="___dan2">#REF!</definedName>
    <definedName name="___ddn400" localSheetId="1">#REF!</definedName>
    <definedName name="___ddn400">#REF!</definedName>
    <definedName name="___ddn600" localSheetId="1">#REF!</definedName>
    <definedName name="___ddn600">#REF!</definedName>
    <definedName name="___deo1" localSheetId="1">#REF!</definedName>
    <definedName name="___deo1">#REF!</definedName>
    <definedName name="___deo10" localSheetId="1">#REF!</definedName>
    <definedName name="___deo10">#REF!</definedName>
    <definedName name="___deo2" localSheetId="1">#REF!</definedName>
    <definedName name="___deo2">#REF!</definedName>
    <definedName name="___deo3" localSheetId="1">#REF!</definedName>
    <definedName name="___deo3">#REF!</definedName>
    <definedName name="___deo4" localSheetId="1">#REF!</definedName>
    <definedName name="___deo4">#REF!</definedName>
    <definedName name="___deo5" localSheetId="1">#REF!</definedName>
    <definedName name="___deo5">#REF!</definedName>
    <definedName name="___deo6" localSheetId="1">#REF!</definedName>
    <definedName name="___deo6">#REF!</definedName>
    <definedName name="___deo7" localSheetId="1">#REF!</definedName>
    <definedName name="___deo7">#REF!</definedName>
    <definedName name="___deo8" localSheetId="1">#REF!</definedName>
    <definedName name="___deo8">#REF!</definedName>
    <definedName name="___deo9" localSheetId="1">#REF!</definedName>
    <definedName name="___deo9">#REF!</definedName>
    <definedName name="___gon4" localSheetId="1">#REF!</definedName>
    <definedName name="___gon4">#REF!</definedName>
    <definedName name="___hom2" localSheetId="1">#REF!</definedName>
    <definedName name="___hom2">#REF!</definedName>
    <definedName name="___lap1" localSheetId="1">#REF!</definedName>
    <definedName name="___lap1">#REF!</definedName>
    <definedName name="___lap2" localSheetId="1">#REF!</definedName>
    <definedName name="___lap2">#REF!</definedName>
    <definedName name="___MAC12" localSheetId="1">#REF!</definedName>
    <definedName name="___MAC12">#REF!</definedName>
    <definedName name="___MAC46" localSheetId="1">#REF!</definedName>
    <definedName name="___MAC46">#REF!</definedName>
    <definedName name="___NC100" localSheetId="1">#REF!</definedName>
    <definedName name="___NC100">#REF!</definedName>
    <definedName name="___NC150" localSheetId="1">#REF!</definedName>
    <definedName name="___NC150">#REF!</definedName>
    <definedName name="___NCL100" localSheetId="1">#REF!</definedName>
    <definedName name="___NCL100">#REF!</definedName>
    <definedName name="___NCL200" localSheetId="1">#REF!</definedName>
    <definedName name="___NCL200">#REF!</definedName>
    <definedName name="___NCL250" localSheetId="1">#REF!</definedName>
    <definedName name="___NCL250">#REF!</definedName>
    <definedName name="___NET2" localSheetId="1">#REF!</definedName>
    <definedName name="___NET2">#REF!</definedName>
    <definedName name="___Ni1" localSheetId="1">#REF!</definedName>
    <definedName name="___Ni1">#REF!</definedName>
    <definedName name="___Nii1" localSheetId="1">#REF!</definedName>
    <definedName name="___Nii1">#REF!</definedName>
    <definedName name="___Nii2" localSheetId="1">#REF!</definedName>
    <definedName name="___Nii2">#REF!</definedName>
    <definedName name="___Nii3" localSheetId="1">#REF!</definedName>
    <definedName name="___Nii3">#REF!</definedName>
    <definedName name="___Nii35" localSheetId="1">#REF!</definedName>
    <definedName name="___Nii35">#REF!</definedName>
    <definedName name="___Nii4" localSheetId="1">#REF!</definedName>
    <definedName name="___Nii4">#REF!</definedName>
    <definedName name="___Nii5" localSheetId="1">#REF!</definedName>
    <definedName name="___Nii5">#REF!</definedName>
    <definedName name="___Nii6" localSheetId="1">#REF!</definedName>
    <definedName name="___Nii6">#REF!</definedName>
    <definedName name="___Nii7" localSheetId="1">#REF!</definedName>
    <definedName name="___Nii7">#REF!</definedName>
    <definedName name="___nin190" localSheetId="1">#REF!</definedName>
    <definedName name="___nin190">#REF!</definedName>
    <definedName name="___phi10" localSheetId="1">#REF!</definedName>
    <definedName name="___phi10">#REF!</definedName>
    <definedName name="___phi12" localSheetId="1">#REF!</definedName>
    <definedName name="___phi12">#REF!</definedName>
    <definedName name="___phi14" localSheetId="1">#REF!</definedName>
    <definedName name="___phi14">#REF!</definedName>
    <definedName name="___phi16" localSheetId="1">#REF!</definedName>
    <definedName name="___phi16">#REF!</definedName>
    <definedName name="___phi18" localSheetId="1">#REF!</definedName>
    <definedName name="___phi18">#REF!</definedName>
    <definedName name="___phi20" localSheetId="1">#REF!</definedName>
    <definedName name="___phi20">#REF!</definedName>
    <definedName name="___phi22" localSheetId="1">#REF!</definedName>
    <definedName name="___phi22">#REF!</definedName>
    <definedName name="___phi25" localSheetId="1">#REF!</definedName>
    <definedName name="___phi25">#REF!</definedName>
    <definedName name="___phi28" localSheetId="1">#REF!</definedName>
    <definedName name="___phi28">#REF!</definedName>
    <definedName name="___phi6" localSheetId="1">#REF!</definedName>
    <definedName name="___phi6">#REF!</definedName>
    <definedName name="___phi8" localSheetId="1">#REF!</definedName>
    <definedName name="___phi8">#REF!</definedName>
    <definedName name="___PL02" localSheetId="1">#REF!</definedName>
    <definedName name="___PL02">#REF!</definedName>
    <definedName name="___pZ1" localSheetId="1">#REF!</definedName>
    <definedName name="___pZ1">#REF!</definedName>
    <definedName name="___pZ2" localSheetId="1">#REF!</definedName>
    <definedName name="___pZ2">#REF!</definedName>
    <definedName name="___pZ3" localSheetId="1">#REF!</definedName>
    <definedName name="___pZ3">#REF!</definedName>
    <definedName name="___RFZ3" localSheetId="1">#REF!</definedName>
    <definedName name="___RFZ3">#REF!</definedName>
    <definedName name="___RHH1" localSheetId="1">#REF!</definedName>
    <definedName name="___RHH1">#REF!</definedName>
    <definedName name="___RHH10" localSheetId="1">#REF!</definedName>
    <definedName name="___RHH10">#REF!</definedName>
    <definedName name="___RHP1" localSheetId="1">#REF!</definedName>
    <definedName name="___RHP1">#REF!</definedName>
    <definedName name="___RHP10" localSheetId="1">#REF!</definedName>
    <definedName name="___RHP10">#REF!</definedName>
    <definedName name="___RI1" localSheetId="1">#REF!</definedName>
    <definedName name="___RI1">#REF!</definedName>
    <definedName name="___RI10" localSheetId="1">#REF!</definedName>
    <definedName name="___RI10">#REF!</definedName>
    <definedName name="___RII1" localSheetId="1">#REF!</definedName>
    <definedName name="___RII1">#REF!</definedName>
    <definedName name="___RII10" localSheetId="1">#REF!</definedName>
    <definedName name="___RII10">#REF!</definedName>
    <definedName name="___RIP1" localSheetId="1">#REF!</definedName>
    <definedName name="___RIP1">#REF!</definedName>
    <definedName name="___RIP10" localSheetId="1">#REF!</definedName>
    <definedName name="___RIP10">#REF!</definedName>
    <definedName name="___ro1" localSheetId="1">#REF!</definedName>
    <definedName name="___ro1">#REF!</definedName>
    <definedName name="___sat12" localSheetId="1">#REF!</definedName>
    <definedName name="___sat12">#REF!</definedName>
    <definedName name="___sat16" localSheetId="1">#REF!</definedName>
    <definedName name="___sat16">#REF!</definedName>
    <definedName name="___sat20" localSheetId="1">#REF!</definedName>
    <definedName name="___sat20">#REF!</definedName>
    <definedName name="___sc1" localSheetId="1">#REF!</definedName>
    <definedName name="___sc1">#REF!</definedName>
    <definedName name="___SC2" localSheetId="1">#REF!</definedName>
    <definedName name="___SC2">#REF!</definedName>
    <definedName name="___sc3" localSheetId="1">#REF!</definedName>
    <definedName name="___sc3">#REF!</definedName>
    <definedName name="___slg1" localSheetId="1">#REF!</definedName>
    <definedName name="___slg1">#REF!</definedName>
    <definedName name="___slg2" localSheetId="1">#REF!</definedName>
    <definedName name="___slg2">#REF!</definedName>
    <definedName name="___slg3" localSheetId="1">#REF!</definedName>
    <definedName name="___slg3">#REF!</definedName>
    <definedName name="___slg4" localSheetId="1">#REF!</definedName>
    <definedName name="___slg4">#REF!</definedName>
    <definedName name="___slg5" localSheetId="1">#REF!</definedName>
    <definedName name="___slg5">#REF!</definedName>
    <definedName name="___slg6" localSheetId="1">#REF!</definedName>
    <definedName name="___slg6">#REF!</definedName>
    <definedName name="___SN3" localSheetId="1">#REF!</definedName>
    <definedName name="___SN3">#REF!</definedName>
    <definedName name="___sua20" localSheetId="1">#REF!</definedName>
    <definedName name="___sua20">#REF!</definedName>
    <definedName name="___sua30" localSheetId="1">#REF!</definedName>
    <definedName name="___sua30">#REF!</definedName>
    <definedName name="___tk1" localSheetId="1">#REF!</definedName>
    <definedName name="___tk1">#REF!</definedName>
    <definedName name="___TL1" localSheetId="1">#REF!</definedName>
    <definedName name="___TL1">#REF!</definedName>
    <definedName name="___TL2" localSheetId="1">#REF!</definedName>
    <definedName name="___TL2">#REF!</definedName>
    <definedName name="___TL3" localSheetId="1">#REF!</definedName>
    <definedName name="___TL3">#REF!</definedName>
    <definedName name="___TLA120" localSheetId="1">#REF!</definedName>
    <definedName name="___TLA120">#REF!</definedName>
    <definedName name="___TLA35" localSheetId="1">#REF!</definedName>
    <definedName name="___TLA35">#REF!</definedName>
    <definedName name="___TLA50" localSheetId="1">#REF!</definedName>
    <definedName name="___TLA50">#REF!</definedName>
    <definedName name="___TLA70" localSheetId="1">#REF!</definedName>
    <definedName name="___TLA70">#REF!</definedName>
    <definedName name="___TLA95" localSheetId="1">#REF!</definedName>
    <definedName name="___TLA95">#REF!</definedName>
    <definedName name="___TT2" localSheetId="1">#REF!</definedName>
    <definedName name="___TT2">#REF!</definedName>
    <definedName name="___tz593" localSheetId="1">#REF!</definedName>
    <definedName name="___tz593">#REF!</definedName>
    <definedName name="___VL100" localSheetId="1">#REF!</definedName>
    <definedName name="___VL100">#REF!</definedName>
    <definedName name="___VL150" localSheetId="1">#REF!</definedName>
    <definedName name="___VL150">#REF!</definedName>
    <definedName name="___VL200" localSheetId="1">#REF!</definedName>
    <definedName name="___VL200">#REF!</definedName>
    <definedName name="___VL250" localSheetId="1">#REF!</definedName>
    <definedName name="___VL250">#REF!</definedName>
    <definedName name="___xo1" localSheetId="1">#REF!</definedName>
    <definedName name="___xo1">#REF!</definedName>
    <definedName name="__0DATA_DATA2_L" localSheetId="1">#REF!</definedName>
    <definedName name="__0DATA_DATA2_L">#REF!</definedName>
    <definedName name="__0DATA_DATA2_L_1" localSheetId="1">#REF!</definedName>
    <definedName name="__0DATA_DATA2_L_1">#REF!</definedName>
    <definedName name="__0DATA_DATA2_L_47" localSheetId="1">#REF!</definedName>
    <definedName name="__0DATA_DATA2_L_47">#REF!</definedName>
    <definedName name="__a1" localSheetId="28" hidden="1">{"'Sheet1'!$L$16"}</definedName>
    <definedName name="__a1" localSheetId="29" hidden="1">{"'Sheet1'!$L$16"}</definedName>
    <definedName name="__a1" hidden="1">{"'Sheet1'!$L$16"}</definedName>
    <definedName name="__a129" hidden="1">{"Offgrid",#N/A,FALSE,"OFFGRID";"Region",#N/A,FALSE,"REGION";"Offgrid -2",#N/A,FALSE,"OFFGRID";"WTP",#N/A,FALSE,"WTP";"WTP -2",#N/A,FALSE,"WTP";"Project",#N/A,FALSE,"PROJECT";"Summary -2",#N/A,FALSE,"SUMMARY"}</definedName>
    <definedName name="__a130" hidden="1">{"Offgrid",#N/A,FALSE,"OFFGRID";"Region",#N/A,FALSE,"REGION";"Offgrid -2",#N/A,FALSE,"OFFGRID";"WTP",#N/A,FALSE,"WTP";"WTP -2",#N/A,FALSE,"WTP";"Project",#N/A,FALSE,"PROJECT";"Summary -2",#N/A,FALSE,"SUMMARY"}</definedName>
    <definedName name="__A6" hidden="1">{"'Sheet1'!$L$16"}</definedName>
    <definedName name="__atn1" localSheetId="27">#REF!</definedName>
    <definedName name="__atn1" localSheetId="28">#REF!</definedName>
    <definedName name="__atn1" localSheetId="1">#REF!</definedName>
    <definedName name="__atn1">#REF!</definedName>
    <definedName name="__atn10" localSheetId="27">#REF!</definedName>
    <definedName name="__atn10" localSheetId="28">#REF!</definedName>
    <definedName name="__atn10" localSheetId="1">#REF!</definedName>
    <definedName name="__atn10">#REF!</definedName>
    <definedName name="__atn2" localSheetId="27">#REF!</definedName>
    <definedName name="__atn2" localSheetId="28">#REF!</definedName>
    <definedName name="__atn2" localSheetId="1">#REF!</definedName>
    <definedName name="__atn2">#REF!</definedName>
    <definedName name="__atn3" localSheetId="27">#REF!</definedName>
    <definedName name="__atn3" localSheetId="28">#REF!</definedName>
    <definedName name="__atn3" localSheetId="1">#REF!</definedName>
    <definedName name="__atn3">#REF!</definedName>
    <definedName name="__atn4" localSheetId="27">#REF!</definedName>
    <definedName name="__atn4" localSheetId="28">#REF!</definedName>
    <definedName name="__atn4" localSheetId="1">#REF!</definedName>
    <definedName name="__atn4">#REF!</definedName>
    <definedName name="__atn5" localSheetId="27">#REF!</definedName>
    <definedName name="__atn5" localSheetId="28">#REF!</definedName>
    <definedName name="__atn5" localSheetId="1">#REF!</definedName>
    <definedName name="__atn5">#REF!</definedName>
    <definedName name="__atn6" localSheetId="27">#REF!</definedName>
    <definedName name="__atn6" localSheetId="28">#REF!</definedName>
    <definedName name="__atn6" localSheetId="1">#REF!</definedName>
    <definedName name="__atn6">#REF!</definedName>
    <definedName name="__atn7" localSheetId="27">#REF!</definedName>
    <definedName name="__atn7" localSheetId="28">#REF!</definedName>
    <definedName name="__atn7" localSheetId="1">#REF!</definedName>
    <definedName name="__atn7">#REF!</definedName>
    <definedName name="__atn8" localSheetId="27">#REF!</definedName>
    <definedName name="__atn8" localSheetId="28">#REF!</definedName>
    <definedName name="__atn8" localSheetId="1">#REF!</definedName>
    <definedName name="__atn8">#REF!</definedName>
    <definedName name="__atn9" localSheetId="27">#REF!</definedName>
    <definedName name="__atn9" localSheetId="28">#REF!</definedName>
    <definedName name="__atn9" localSheetId="1">#REF!</definedName>
    <definedName name="__atn9">#REF!</definedName>
    <definedName name="__boi1" localSheetId="1">#REF!</definedName>
    <definedName name="__boi1">#REF!</definedName>
    <definedName name="__boi2" localSheetId="1">#REF!</definedName>
    <definedName name="__boi2">#REF!</definedName>
    <definedName name="__boi3" localSheetId="1">#REF!</definedName>
    <definedName name="__boi3">#REF!</definedName>
    <definedName name="__boi4" localSheetId="1">#REF!</definedName>
    <definedName name="__boi4">#REF!</definedName>
    <definedName name="__btm10" localSheetId="1">#REF!</definedName>
    <definedName name="__btm10">#REF!</definedName>
    <definedName name="__btm100" localSheetId="1">#REF!</definedName>
    <definedName name="__btm100">#REF!</definedName>
    <definedName name="__BTM150" localSheetId="1">#REF!</definedName>
    <definedName name="__BTM150">#REF!</definedName>
    <definedName name="__BTM200" localSheetId="1">#REF!</definedName>
    <definedName name="__BTM200">#REF!</definedName>
    <definedName name="__BTM250" localSheetId="1">#REF!</definedName>
    <definedName name="__BTM250">#REF!</definedName>
    <definedName name="__btM300" localSheetId="1">#REF!</definedName>
    <definedName name="__btM300">#REF!</definedName>
    <definedName name="__BTM50" localSheetId="1">#REF!</definedName>
    <definedName name="__BTM50">#REF!</definedName>
    <definedName name="__cao1" localSheetId="1">#REF!</definedName>
    <definedName name="__cao1">#REF!</definedName>
    <definedName name="__cao2" localSheetId="1">#REF!</definedName>
    <definedName name="__cao2">#REF!</definedName>
    <definedName name="__cao3" localSheetId="1">#REF!</definedName>
    <definedName name="__cao3">#REF!</definedName>
    <definedName name="__cao4" localSheetId="1">#REF!</definedName>
    <definedName name="__cao4">#REF!</definedName>
    <definedName name="__cao5" localSheetId="1">#REF!</definedName>
    <definedName name="__cao5">#REF!</definedName>
    <definedName name="__cao6" localSheetId="1">#REF!</definedName>
    <definedName name="__cao6">#REF!</definedName>
    <definedName name="__CON1" localSheetId="27">#REF!</definedName>
    <definedName name="__CON1" localSheetId="28">#REF!</definedName>
    <definedName name="__CON1" localSheetId="1">#REF!</definedName>
    <definedName name="__CON1">#REF!</definedName>
    <definedName name="__CON2" localSheetId="27">#REF!</definedName>
    <definedName name="__CON2" localSheetId="28">#REF!</definedName>
    <definedName name="__CON2" localSheetId="1">#REF!</definedName>
    <definedName name="__CON2">#REF!</definedName>
    <definedName name="__dai1" localSheetId="1">#REF!</definedName>
    <definedName name="__dai1">#REF!</definedName>
    <definedName name="__dai2" localSheetId="1">#REF!</definedName>
    <definedName name="__dai2">#REF!</definedName>
    <definedName name="__dai3" localSheetId="1">#REF!</definedName>
    <definedName name="__dai3">#REF!</definedName>
    <definedName name="__dai4" localSheetId="1">#REF!</definedName>
    <definedName name="__dai4">#REF!</definedName>
    <definedName name="__dai5" localSheetId="1">#REF!</definedName>
    <definedName name="__dai5">#REF!</definedName>
    <definedName name="__dai6" localSheetId="1">#REF!</definedName>
    <definedName name="__dai6">#REF!</definedName>
    <definedName name="__dam5" localSheetId="27">#REF!</definedName>
    <definedName name="__dam5" localSheetId="28">#REF!</definedName>
    <definedName name="__dam5" localSheetId="1">#REF!</definedName>
    <definedName name="__dam5">#REF!</definedName>
    <definedName name="__dam6" localSheetId="27">#REF!</definedName>
    <definedName name="__dam6" localSheetId="28">#REF!</definedName>
    <definedName name="__dam6" localSheetId="1">#REF!</definedName>
    <definedName name="__dam6">#REF!</definedName>
    <definedName name="__dam7" localSheetId="27">#REF!</definedName>
    <definedName name="__dam7" localSheetId="28">#REF!</definedName>
    <definedName name="__dam7" localSheetId="1">#REF!</definedName>
    <definedName name="__dam7">#REF!</definedName>
    <definedName name="__dam8" localSheetId="27">#REF!</definedName>
    <definedName name="__dam8" localSheetId="28">#REF!</definedName>
    <definedName name="__dam8" localSheetId="1">#REF!</definedName>
    <definedName name="__dam8">#REF!</definedName>
    <definedName name="__dan1" localSheetId="1">#REF!</definedName>
    <definedName name="__dan1">#REF!</definedName>
    <definedName name="__dan2" localSheetId="1">#REF!</definedName>
    <definedName name="__dan2">#REF!</definedName>
    <definedName name="__DDC3" localSheetId="1">#REF!</definedName>
    <definedName name="__DDC3">#REF!</definedName>
    <definedName name="__ddn400" localSheetId="1">#REF!</definedName>
    <definedName name="__ddn400">#REF!</definedName>
    <definedName name="__ddn600" localSheetId="1">#REF!</definedName>
    <definedName name="__ddn600">#REF!</definedName>
    <definedName name="__deo1" localSheetId="27">#REF!</definedName>
    <definedName name="__deo1" localSheetId="28">#REF!</definedName>
    <definedName name="__deo1" localSheetId="1">#REF!</definedName>
    <definedName name="__deo1">#REF!</definedName>
    <definedName name="__deo10" localSheetId="27">#REF!</definedName>
    <definedName name="__deo10" localSheetId="28">#REF!</definedName>
    <definedName name="__deo10" localSheetId="1">#REF!</definedName>
    <definedName name="__deo10">#REF!</definedName>
    <definedName name="__deo2" localSheetId="27">#REF!</definedName>
    <definedName name="__deo2" localSheetId="28">#REF!</definedName>
    <definedName name="__deo2" localSheetId="1">#REF!</definedName>
    <definedName name="__deo2">#REF!</definedName>
    <definedName name="__deo3" localSheetId="27">#REF!</definedName>
    <definedName name="__deo3" localSheetId="28">#REF!</definedName>
    <definedName name="__deo3" localSheetId="1">#REF!</definedName>
    <definedName name="__deo3">#REF!</definedName>
    <definedName name="__deo4" localSheetId="27">#REF!</definedName>
    <definedName name="__deo4" localSheetId="28">#REF!</definedName>
    <definedName name="__deo4" localSheetId="1">#REF!</definedName>
    <definedName name="__deo4">#REF!</definedName>
    <definedName name="__deo5" localSheetId="27">#REF!</definedName>
    <definedName name="__deo5" localSheetId="28">#REF!</definedName>
    <definedName name="__deo5" localSheetId="1">#REF!</definedName>
    <definedName name="__deo5">#REF!</definedName>
    <definedName name="__deo6" localSheetId="27">#REF!</definedName>
    <definedName name="__deo6" localSheetId="28">#REF!</definedName>
    <definedName name="__deo6" localSheetId="1">#REF!</definedName>
    <definedName name="__deo6">#REF!</definedName>
    <definedName name="__deo7" localSheetId="27">#REF!</definedName>
    <definedName name="__deo7" localSheetId="28">#REF!</definedName>
    <definedName name="__deo7" localSheetId="1">#REF!</definedName>
    <definedName name="__deo7">#REF!</definedName>
    <definedName name="__deo8" localSheetId="27">#REF!</definedName>
    <definedName name="__deo8" localSheetId="28">#REF!</definedName>
    <definedName name="__deo8" localSheetId="1">#REF!</definedName>
    <definedName name="__deo8">#REF!</definedName>
    <definedName name="__deo9" localSheetId="27">#REF!</definedName>
    <definedName name="__deo9" localSheetId="28">#REF!</definedName>
    <definedName name="__deo9" localSheetId="1">#REF!</definedName>
    <definedName name="__deo9">#REF!</definedName>
    <definedName name="__EdFJsKAA">#N/A</definedName>
    <definedName name="__EdFJsKAA_1">#N/A</definedName>
    <definedName name="__EdFJsKAA_10">#N/A</definedName>
    <definedName name="__EdFJsKAA_16">#N/A</definedName>
    <definedName name="__EdFJsKAA_19">#N/A</definedName>
    <definedName name="__EdFJsKAA_20">#N/A</definedName>
    <definedName name="__EdFJsKAA_22">#N/A</definedName>
    <definedName name="__EdFJsKAA_23">#N/A</definedName>
    <definedName name="__EdFJsKAA_26">#N/A</definedName>
    <definedName name="__EdFJsKAA_29">#N/A</definedName>
    <definedName name="__EdFJsKAA_30">#N/A</definedName>
    <definedName name="__EdFJsKAA_31">#N/A</definedName>
    <definedName name="__EdFJsKAA_32">#N/A</definedName>
    <definedName name="__EdFJsKAA_33">#N/A</definedName>
    <definedName name="__EdFJsKAA_34">#N/A</definedName>
    <definedName name="__EdFJsKAA_35">#N/A</definedName>
    <definedName name="__EdFJsKAA_36">#N/A</definedName>
    <definedName name="__EdFJsKAA_4">#N/A</definedName>
    <definedName name="__EdFJsKAA_47">#N/A</definedName>
    <definedName name="__EdFJsKAA_5">#N/A</definedName>
    <definedName name="__EdFJsKAA_6">#N/A</definedName>
    <definedName name="__EdFJsKAA_8">#N/A</definedName>
    <definedName name="__gon4" localSheetId="1">#REF!</definedName>
    <definedName name="__gon4">#REF!</definedName>
    <definedName name="__hom2" localSheetId="1">#REF!</definedName>
    <definedName name="__hom2">#REF!</definedName>
    <definedName name="__KM188" localSheetId="1">#REF!</definedName>
    <definedName name="__KM188">#REF!</definedName>
    <definedName name="__km189" localSheetId="1">#REF!</definedName>
    <definedName name="__km189">#REF!</definedName>
    <definedName name="__km190" localSheetId="1">#REF!</definedName>
    <definedName name="__km190">#REF!</definedName>
    <definedName name="__km191" localSheetId="1">#REF!</definedName>
    <definedName name="__km191">#REF!</definedName>
    <definedName name="__km192" localSheetId="1">#REF!</definedName>
    <definedName name="__km192">#REF!</definedName>
    <definedName name="__km193" localSheetId="1">#REF!</definedName>
    <definedName name="__km193">#REF!</definedName>
    <definedName name="__km194" localSheetId="1">#REF!</definedName>
    <definedName name="__km194">#REF!</definedName>
    <definedName name="__km195" localSheetId="1">#REF!</definedName>
    <definedName name="__km195">#REF!</definedName>
    <definedName name="__km196" localSheetId="1">#REF!</definedName>
    <definedName name="__km196">#REF!</definedName>
    <definedName name="__km197" localSheetId="1">#REF!</definedName>
    <definedName name="__km197">#REF!</definedName>
    <definedName name="__km198" localSheetId="1">#REF!</definedName>
    <definedName name="__km198">#REF!</definedName>
    <definedName name="__Km36" localSheetId="1">#REF!</definedName>
    <definedName name="__Km36">#REF!</definedName>
    <definedName name="__Knc36" localSheetId="1">#REF!</definedName>
    <definedName name="__Knc36">#REF!</definedName>
    <definedName name="__Knc57" localSheetId="1">#REF!</definedName>
    <definedName name="__Knc57">#REF!</definedName>
    <definedName name="__Kvl36" localSheetId="1">#REF!</definedName>
    <definedName name="__Kvl36">#REF!</definedName>
    <definedName name="__lap1" localSheetId="27">#REF!</definedName>
    <definedName name="__lap1" localSheetId="28">#REF!</definedName>
    <definedName name="__lap1" localSheetId="1">#REF!</definedName>
    <definedName name="__lap1">#REF!</definedName>
    <definedName name="__lap2" localSheetId="27">#REF!</definedName>
    <definedName name="__lap2" localSheetId="28">#REF!</definedName>
    <definedName name="__lap2" localSheetId="1">#REF!</definedName>
    <definedName name="__lap2">#REF!</definedName>
    <definedName name="__LX100" localSheetId="1">#REF!</definedName>
    <definedName name="__LX100">#REF!</definedName>
    <definedName name="__MAC12" localSheetId="1">#REF!</definedName>
    <definedName name="__MAC12">#REF!</definedName>
    <definedName name="__MAC46" localSheetId="1">#REF!</definedName>
    <definedName name="__MAC46">#REF!</definedName>
    <definedName name="__NC100" localSheetId="1">#REF!</definedName>
    <definedName name="__NC100">#REF!</definedName>
    <definedName name="__NC150" localSheetId="1">#REF!</definedName>
    <definedName name="__NC150">#REF!</definedName>
    <definedName name="__NC200" localSheetId="1">#REF!</definedName>
    <definedName name="__NC200">#REF!</definedName>
    <definedName name="__nc50" localSheetId="1">#REF!</definedName>
    <definedName name="__nc50">#REF!</definedName>
    <definedName name="__NCL100" localSheetId="1">#REF!</definedName>
    <definedName name="__NCL100">#REF!</definedName>
    <definedName name="__NCL200" localSheetId="1">#REF!</definedName>
    <definedName name="__NCL200">#REF!</definedName>
    <definedName name="__NCL250" localSheetId="1">#REF!</definedName>
    <definedName name="__NCL250">#REF!</definedName>
    <definedName name="__ncm200" localSheetId="1">#REF!</definedName>
    <definedName name="__ncm200">#REF!</definedName>
    <definedName name="__NCO150" localSheetId="1">#REF!</definedName>
    <definedName name="__NCO150">#REF!</definedName>
    <definedName name="__NCO200" localSheetId="1">#REF!</definedName>
    <definedName name="__NCO200">#REF!</definedName>
    <definedName name="__NCO50" localSheetId="1">#REF!</definedName>
    <definedName name="__NCO50">#REF!</definedName>
    <definedName name="__NET2" localSheetId="27">#REF!</definedName>
    <definedName name="__NET2" localSheetId="28">#REF!</definedName>
    <definedName name="__NET2" localSheetId="1">#REF!</definedName>
    <definedName name="__NET2">#REF!</definedName>
    <definedName name="__Ni1" localSheetId="1">#REF!</definedName>
    <definedName name="__Ni1">#REF!</definedName>
    <definedName name="__Nii1" localSheetId="1">#REF!</definedName>
    <definedName name="__Nii1">#REF!</definedName>
    <definedName name="__Nii2" localSheetId="1">#REF!</definedName>
    <definedName name="__Nii2">#REF!</definedName>
    <definedName name="__Nii3" localSheetId="1">#REF!</definedName>
    <definedName name="__Nii3">#REF!</definedName>
    <definedName name="__Nii35" localSheetId="1">#REF!</definedName>
    <definedName name="__Nii35">#REF!</definedName>
    <definedName name="__Nii4" localSheetId="1">#REF!</definedName>
    <definedName name="__Nii4">#REF!</definedName>
    <definedName name="__Nii5" localSheetId="1">#REF!</definedName>
    <definedName name="__Nii5">#REF!</definedName>
    <definedName name="__Nii6" localSheetId="1">#REF!</definedName>
    <definedName name="__Nii6">#REF!</definedName>
    <definedName name="__Nii7" localSheetId="1">#REF!</definedName>
    <definedName name="__Nii7">#REF!</definedName>
    <definedName name="__nin190" localSheetId="1">#REF!</definedName>
    <definedName name="__nin190">#REF!</definedName>
    <definedName name="__NLF01" localSheetId="1">#REF!</definedName>
    <definedName name="__NLF01">#REF!</definedName>
    <definedName name="__NLF07" localSheetId="1">#REF!</definedName>
    <definedName name="__NLF07">#REF!</definedName>
    <definedName name="__NLF12" localSheetId="1">#REF!</definedName>
    <definedName name="__NLF12">#REF!</definedName>
    <definedName name="__NLF60" localSheetId="1">#REF!</definedName>
    <definedName name="__NLF60">#REF!</definedName>
    <definedName name="__phi10" localSheetId="1">#REF!</definedName>
    <definedName name="__phi10">#REF!</definedName>
    <definedName name="__phi12" localSheetId="1">#REF!</definedName>
    <definedName name="__phi12">#REF!</definedName>
    <definedName name="__phi14" localSheetId="1">#REF!</definedName>
    <definedName name="__phi14">#REF!</definedName>
    <definedName name="__phi16" localSheetId="1">#REF!</definedName>
    <definedName name="__phi16">#REF!</definedName>
    <definedName name="__phi18" localSheetId="1">#REF!</definedName>
    <definedName name="__phi18">#REF!</definedName>
    <definedName name="__phi20" localSheetId="1">#REF!</definedName>
    <definedName name="__phi20">#REF!</definedName>
    <definedName name="__phi22" localSheetId="1">#REF!</definedName>
    <definedName name="__phi22">#REF!</definedName>
    <definedName name="__phi25" localSheetId="1">#REF!</definedName>
    <definedName name="__phi25">#REF!</definedName>
    <definedName name="__phi28" localSheetId="1">#REF!</definedName>
    <definedName name="__phi28">#REF!</definedName>
    <definedName name="__phi6" localSheetId="1">#REF!</definedName>
    <definedName name="__phi6">#REF!</definedName>
    <definedName name="__phi8" localSheetId="1">#REF!</definedName>
    <definedName name="__phi8">#REF!</definedName>
    <definedName name="__PL02" localSheetId="1">#REF!</definedName>
    <definedName name="__PL02">#REF!</definedName>
    <definedName name="__pZ1" localSheetId="1">#REF!</definedName>
    <definedName name="__pZ1">#REF!</definedName>
    <definedName name="__pZ2" localSheetId="1">#REF!</definedName>
    <definedName name="__pZ2">#REF!</definedName>
    <definedName name="__pZ3" localSheetId="1">#REF!</definedName>
    <definedName name="__pZ3">#REF!</definedName>
    <definedName name="__RFZ3" localSheetId="1">#REF!</definedName>
    <definedName name="__RFZ3">#REF!</definedName>
    <definedName name="__RHH1" localSheetId="1">#REF!</definedName>
    <definedName name="__RHH1">#REF!</definedName>
    <definedName name="__RHH10" localSheetId="1">#REF!</definedName>
    <definedName name="__RHH10">#REF!</definedName>
    <definedName name="__RHP1" localSheetId="1">#REF!</definedName>
    <definedName name="__RHP1">#REF!</definedName>
    <definedName name="__RHP10" localSheetId="1">#REF!</definedName>
    <definedName name="__RHP10">#REF!</definedName>
    <definedName name="__RI1" localSheetId="1">#REF!</definedName>
    <definedName name="__RI1">#REF!</definedName>
    <definedName name="__RI10" localSheetId="1">#REF!</definedName>
    <definedName name="__RI10">#REF!</definedName>
    <definedName name="__RII1" localSheetId="1">#REF!</definedName>
    <definedName name="__RII1">#REF!</definedName>
    <definedName name="__RII10" localSheetId="1">#REF!</definedName>
    <definedName name="__RII10">#REF!</definedName>
    <definedName name="__RIP1" localSheetId="1">#REF!</definedName>
    <definedName name="__RIP1">#REF!</definedName>
    <definedName name="__RIP10" localSheetId="1">#REF!</definedName>
    <definedName name="__RIP10">#REF!</definedName>
    <definedName name="__ro1" localSheetId="1">#REF!</definedName>
    <definedName name="__ro1">#REF!</definedName>
    <definedName name="__sat12" localSheetId="1">#REF!</definedName>
    <definedName name="__sat12">#REF!</definedName>
    <definedName name="__sat16" localSheetId="1">#REF!</definedName>
    <definedName name="__sat16">#REF!</definedName>
    <definedName name="__sat20" localSheetId="1">#REF!</definedName>
    <definedName name="__sat20">#REF!</definedName>
    <definedName name="__sc1" localSheetId="1">#REF!</definedName>
    <definedName name="__sc1">#REF!</definedName>
    <definedName name="__SC2" localSheetId="1">#REF!</definedName>
    <definedName name="__SC2">#REF!</definedName>
    <definedName name="__sc3" localSheetId="1">#REF!</definedName>
    <definedName name="__sc3">#REF!</definedName>
    <definedName name="__slg1" localSheetId="1">#REF!</definedName>
    <definedName name="__slg1">#REF!</definedName>
    <definedName name="__slg2" localSheetId="1">#REF!</definedName>
    <definedName name="__slg2">#REF!</definedName>
    <definedName name="__slg3" localSheetId="1">#REF!</definedName>
    <definedName name="__slg3">#REF!</definedName>
    <definedName name="__slg4" localSheetId="1">#REF!</definedName>
    <definedName name="__slg4">#REF!</definedName>
    <definedName name="__slg5" localSheetId="1">#REF!</definedName>
    <definedName name="__slg5">#REF!</definedName>
    <definedName name="__slg6" localSheetId="1">#REF!</definedName>
    <definedName name="__slg6">#REF!</definedName>
    <definedName name="__SN3" localSheetId="1">#REF!</definedName>
    <definedName name="__SN3">#REF!</definedName>
    <definedName name="__sua20" localSheetId="1">#REF!</definedName>
    <definedName name="__sua20">#REF!</definedName>
    <definedName name="__sua30" localSheetId="1">#REF!</definedName>
    <definedName name="__sua30">#REF!</definedName>
    <definedName name="__TEN100" localSheetId="1">#REF!</definedName>
    <definedName name="__TEN100">#REF!</definedName>
    <definedName name="__TH1" localSheetId="1">#REF!</definedName>
    <definedName name="__TH1">#REF!</definedName>
    <definedName name="__TH2" localSheetId="1">#REF!</definedName>
    <definedName name="__TH2">#REF!</definedName>
    <definedName name="__TH3" localSheetId="1">#REF!</definedName>
    <definedName name="__TH3">#REF!</definedName>
    <definedName name="__tk1" localSheetId="1">#REF!</definedName>
    <definedName name="__tk1">#REF!</definedName>
    <definedName name="__TL1" localSheetId="1">#REF!</definedName>
    <definedName name="__TL1">#REF!</definedName>
    <definedName name="__TL2" localSheetId="1">#REF!</definedName>
    <definedName name="__TL2">#REF!</definedName>
    <definedName name="__TL3" localSheetId="1">#REF!</definedName>
    <definedName name="__TL3">#REF!</definedName>
    <definedName name="__TLA120" localSheetId="1">#REF!</definedName>
    <definedName name="__TLA120">#REF!</definedName>
    <definedName name="__TLA35" localSheetId="1">#REF!</definedName>
    <definedName name="__TLA35">#REF!</definedName>
    <definedName name="__TLA50" localSheetId="1">#REF!</definedName>
    <definedName name="__TLA50">#REF!</definedName>
    <definedName name="__TLA70" localSheetId="1">#REF!</definedName>
    <definedName name="__TLA70">#REF!</definedName>
    <definedName name="__TLA95" localSheetId="1">#REF!</definedName>
    <definedName name="__TLA95">#REF!</definedName>
    <definedName name="__TT2" localSheetId="1">#REF!</definedName>
    <definedName name="__TT2">#REF!</definedName>
    <definedName name="__tz593" localSheetId="1">#REF!</definedName>
    <definedName name="__tz593">#REF!</definedName>
    <definedName name="__VC400" localSheetId="1">#REF!</definedName>
    <definedName name="__VC400">#REF!</definedName>
    <definedName name="__VL100" localSheetId="1">#REF!</definedName>
    <definedName name="__VL100">#REF!</definedName>
    <definedName name="__VL150" localSheetId="1">#REF!</definedName>
    <definedName name="__VL150">#REF!</definedName>
    <definedName name="__VL200" localSheetId="1">#REF!</definedName>
    <definedName name="__VL200">#REF!</definedName>
    <definedName name="__VL250" localSheetId="1">#REF!</definedName>
    <definedName name="__VL250">#REF!</definedName>
    <definedName name="__vl50" localSheetId="1">#REF!</definedName>
    <definedName name="__vl50">#REF!</definedName>
    <definedName name="__VLI150" localSheetId="1">#REF!</definedName>
    <definedName name="__VLI150">#REF!</definedName>
    <definedName name="__VLI200" localSheetId="1">#REF!</definedName>
    <definedName name="__VLI200">#REF!</definedName>
    <definedName name="__VLI50" localSheetId="1">#REF!</definedName>
    <definedName name="__VLI50">#REF!</definedName>
    <definedName name="__xo1" localSheetId="1">#REF!</definedName>
    <definedName name="__xo1">#REF!</definedName>
    <definedName name="_0" localSheetId="1">#REF!</definedName>
    <definedName name="_0">#REF!</definedName>
    <definedName name="_0_1">NA()</definedName>
    <definedName name="_03_05_2003" localSheetId="1">#REF!</definedName>
    <definedName name="_03_05_2003">#REF!</definedName>
    <definedName name="_04_02_2003" localSheetId="1">#REF!</definedName>
    <definedName name="_04_02_2003">#REF!</definedName>
    <definedName name="_1" localSheetId="0">#REF!</definedName>
    <definedName name="_1" localSheetId="28">#N/A</definedName>
    <definedName name="_1" localSheetId="1">#REF!</definedName>
    <definedName name="_1" localSheetId="30">#N/A</definedName>
    <definedName name="_1">#REF!</definedName>
    <definedName name="_1000A01">#N/A</definedName>
    <definedName name="_102cptdtdt_1">cptdtdt</definedName>
    <definedName name="_108cptdtdt_11_1">cptdtdt_11</definedName>
    <definedName name="_114cptdtdt_12_1">cptdtdt_12</definedName>
    <definedName name="_120cptdtdt_13_1">cptdtdt_13</definedName>
    <definedName name="_126cptdtdt_14_1">cptdtdt_14</definedName>
    <definedName name="_12Area_select_16_1" localSheetId="1">INDEX('ChiTiet (2)'!Table_1,MATCH('ChiTiet (2)'!Agr,'ChiTiet (2)'!Table_m,0),2)</definedName>
    <definedName name="_12Area_select_16_1">INDEX(Table_1,MATCH(Agr,Table_m,0),2)</definedName>
    <definedName name="_132cptdtdt_15_1">cptdtdt_15</definedName>
    <definedName name="_138cptdtdt_38_1">cptdtdt_38</definedName>
    <definedName name="_144cptdtkkt_1">cptdtkkt</definedName>
    <definedName name="_150cptdtkkt_11_1">cptdtkkt_11</definedName>
    <definedName name="_156cptdtkkt_12_1">cptdtkkt_12</definedName>
    <definedName name="_162cptdtkkt_13_1">cptdtkkt_13</definedName>
    <definedName name="_168cptdtkkt_14_1">cptdtkkt_14</definedName>
    <definedName name="_174cptdtkkt_15_1">cptdtkkt_15</definedName>
    <definedName name="_180cptdtkkt_38_1">cptdtkkt_38</definedName>
    <definedName name="_186DSTD_Clear_16_1">_186DSTD_Clear_16_1</definedName>
    <definedName name="_18cplhsmt_1">cplhsmt</definedName>
    <definedName name="_192Estep_c1_16_1">#N/A</definedName>
    <definedName name="_1957CotThep" localSheetId="1">#REF!</definedName>
    <definedName name="_1957CotThep">#REF!</definedName>
    <definedName name="_1957DaoDat" localSheetId="1">#REF!</definedName>
    <definedName name="_1957DaoDat">#REF!</definedName>
    <definedName name="_1957DoBeTong" localSheetId="1">#REF!</definedName>
    <definedName name="_1957DoBeTong">#REF!</definedName>
    <definedName name="_1957Door" localSheetId="1">#REF!</definedName>
    <definedName name="_1957Door">#REF!</definedName>
    <definedName name="_1957HoanThien" localSheetId="1">#REF!</definedName>
    <definedName name="_1957HoanThien">#REF!</definedName>
    <definedName name="_1957Nuoc" localSheetId="1">#REF!</definedName>
    <definedName name="_1957Nuoc">#REF!</definedName>
    <definedName name="_1957ThaoDo" localSheetId="1">#REF!</definedName>
    <definedName name="_1957ThaoDo">#REF!</definedName>
    <definedName name="_1957Xay" localSheetId="1">#REF!</definedName>
    <definedName name="_1957Xay">#REF!</definedName>
    <definedName name="_198Estep_c2_16_1">#N/A</definedName>
    <definedName name="_1BA1025" localSheetId="1">#REF!</definedName>
    <definedName name="_1BA1025">#REF!</definedName>
    <definedName name="_1BA1025_47" localSheetId="1">#REF!</definedName>
    <definedName name="_1BA1025_47">#REF!</definedName>
    <definedName name="_1BA1037" localSheetId="1">#REF!</definedName>
    <definedName name="_1BA1037">#REF!</definedName>
    <definedName name="_1BA1037_47" localSheetId="1">#REF!</definedName>
    <definedName name="_1BA1037_47">#REF!</definedName>
    <definedName name="_1BA1050" localSheetId="1">#REF!</definedName>
    <definedName name="_1BA1050">#REF!</definedName>
    <definedName name="_1BA1050_47" localSheetId="1">#REF!</definedName>
    <definedName name="_1BA1050_47">#REF!</definedName>
    <definedName name="_1BA1075" localSheetId="1">#REF!</definedName>
    <definedName name="_1BA1075">#REF!</definedName>
    <definedName name="_1BA1075_47" localSheetId="1">#REF!</definedName>
    <definedName name="_1BA1075_47">#REF!</definedName>
    <definedName name="_1BA1100" localSheetId="1">#REF!</definedName>
    <definedName name="_1BA1100">#REF!</definedName>
    <definedName name="_1BA1100_47" localSheetId="1">#REF!</definedName>
    <definedName name="_1BA1100_47">#REF!</definedName>
    <definedName name="_1BA2500" localSheetId="1">#REF!</definedName>
    <definedName name="_1BA2500">#REF!</definedName>
    <definedName name="_1BA2500_47" localSheetId="1">#REF!</definedName>
    <definedName name="_1BA2500_47">#REF!</definedName>
    <definedName name="_1BA3025" localSheetId="1">#REF!</definedName>
    <definedName name="_1BA3025">#REF!</definedName>
    <definedName name="_1BA3025_47" localSheetId="1">#REF!</definedName>
    <definedName name="_1BA3025_47">#REF!</definedName>
    <definedName name="_1BA3037" localSheetId="1">#REF!</definedName>
    <definedName name="_1BA3037">#REF!</definedName>
    <definedName name="_1BA3037_47" localSheetId="1">#REF!</definedName>
    <definedName name="_1BA3037_47">#REF!</definedName>
    <definedName name="_1BA3050" localSheetId="1">#REF!</definedName>
    <definedName name="_1BA3050">#REF!</definedName>
    <definedName name="_1BA3050_47" localSheetId="1">#REF!</definedName>
    <definedName name="_1BA3050_47">#REF!</definedName>
    <definedName name="_1BA305G" localSheetId="1">#REF!</definedName>
    <definedName name="_1BA305G">#REF!</definedName>
    <definedName name="_1BA305G_47" localSheetId="1">#REF!</definedName>
    <definedName name="_1BA305G_47">#REF!</definedName>
    <definedName name="_1BA3075" localSheetId="1">#REF!</definedName>
    <definedName name="_1BA3075">#REF!</definedName>
    <definedName name="_1BA3075_47" localSheetId="1">#REF!</definedName>
    <definedName name="_1BA3075_47">#REF!</definedName>
    <definedName name="_1BA3100" localSheetId="1">#REF!</definedName>
    <definedName name="_1BA3100">#REF!</definedName>
    <definedName name="_1BA3100_47" localSheetId="1">#REF!</definedName>
    <definedName name="_1BA3100_47">#REF!</definedName>
    <definedName name="_1BA3160" localSheetId="1">#REF!</definedName>
    <definedName name="_1BA3160">#REF!</definedName>
    <definedName name="_1BA3160_47" localSheetId="1">#REF!</definedName>
    <definedName name="_1BA3160_47">#REF!</definedName>
    <definedName name="_1BA3250" localSheetId="1">#REF!</definedName>
    <definedName name="_1BA3250">#REF!</definedName>
    <definedName name="_1BA3250_47" localSheetId="1">#REF!</definedName>
    <definedName name="_1BA3250_47">#REF!</definedName>
    <definedName name="_1BA3320" localSheetId="1">#REF!</definedName>
    <definedName name="_1BA3320">#REF!</definedName>
    <definedName name="_1BA3320_47" localSheetId="1">#REF!</definedName>
    <definedName name="_1BA3320_47">#REF!</definedName>
    <definedName name="_1BA3400" localSheetId="1">#REF!</definedName>
    <definedName name="_1BA3400">#REF!</definedName>
    <definedName name="_1BA3400_47" localSheetId="1">#REF!</definedName>
    <definedName name="_1BA3400_47">#REF!</definedName>
    <definedName name="_1BA400P" localSheetId="1">#REF!</definedName>
    <definedName name="_1BA400P">#REF!</definedName>
    <definedName name="_1BA400P_47" localSheetId="1">#REF!</definedName>
    <definedName name="_1BA400P_47">#REF!</definedName>
    <definedName name="_1BLnhungkem" localSheetId="1">#REF!</definedName>
    <definedName name="_1BLnhungkem">#REF!</definedName>
    <definedName name="_1CAP001" localSheetId="1">#REF!</definedName>
    <definedName name="_1CAP001">#REF!</definedName>
    <definedName name="_1CAP001_47" localSheetId="1">#REF!</definedName>
    <definedName name="_1CAP001_47">#REF!</definedName>
    <definedName name="_1CAP002" localSheetId="1">#REF!</definedName>
    <definedName name="_1CAP002">#REF!</definedName>
    <definedName name="_1CAP002_47" localSheetId="1">#REF!</definedName>
    <definedName name="_1CAP002_47">#REF!</definedName>
    <definedName name="_1CAP003" localSheetId="1">#REF!</definedName>
    <definedName name="_1CAP003">#REF!</definedName>
    <definedName name="_1CAP003_47" localSheetId="1">#REF!</definedName>
    <definedName name="_1CAP003_47">#REF!</definedName>
    <definedName name="_1CAP011" localSheetId="1">#REF!</definedName>
    <definedName name="_1CAP011">#REF!</definedName>
    <definedName name="_1CAP012" localSheetId="1">#REF!</definedName>
    <definedName name="_1CAP012">#REF!</definedName>
    <definedName name="_1CAPTU1" localSheetId="1">#REF!</definedName>
    <definedName name="_1CAPTU1">#REF!</definedName>
    <definedName name="_1CB" localSheetId="1">#REF!</definedName>
    <definedName name="_1CB">#REF!</definedName>
    <definedName name="_1CDHT01" localSheetId="1">#REF!</definedName>
    <definedName name="_1CDHT01">#REF!</definedName>
    <definedName name="_1CDHT01_47" localSheetId="1">#REF!</definedName>
    <definedName name="_1CDHT01_47">#REF!</definedName>
    <definedName name="_1CDHT02" localSheetId="1">#REF!</definedName>
    <definedName name="_1CDHT02">#REF!</definedName>
    <definedName name="_1CDHT02_47" localSheetId="1">#REF!</definedName>
    <definedName name="_1CDHT02_47">#REF!</definedName>
    <definedName name="_1CDHT03" localSheetId="1">#REF!</definedName>
    <definedName name="_1CDHT03">#REF!</definedName>
    <definedName name="_1CHAG01" localSheetId="1">#REF!</definedName>
    <definedName name="_1CHAG01">#REF!</definedName>
    <definedName name="_1CHAG02" localSheetId="1">#REF!</definedName>
    <definedName name="_1CHAG02">#REF!</definedName>
    <definedName name="_1CHANG1" localSheetId="1">#REF!</definedName>
    <definedName name="_1CHANG1">#REF!</definedName>
    <definedName name="_1CHANG1_47" localSheetId="1">#REF!</definedName>
    <definedName name="_1CHANG1_47">#REF!</definedName>
    <definedName name="_1CHANG2" localSheetId="1">#REF!</definedName>
    <definedName name="_1CHANG2">#REF!</definedName>
    <definedName name="_1CHDG01" localSheetId="1">#REF!</definedName>
    <definedName name="_1CHDG01">#REF!</definedName>
    <definedName name="_1CHDG02" localSheetId="1">#REF!</definedName>
    <definedName name="_1CHDG02">#REF!</definedName>
    <definedName name="_1CHSG01" localSheetId="1">#REF!</definedName>
    <definedName name="_1CHSG01">#REF!</definedName>
    <definedName name="_1DA0801" localSheetId="1">#REF!</definedName>
    <definedName name="_1DA0801">#REF!</definedName>
    <definedName name="_1DA0801_47" localSheetId="1">#REF!</definedName>
    <definedName name="_1DA0801_47">#REF!</definedName>
    <definedName name="_1DA0802" localSheetId="1">#REF!</definedName>
    <definedName name="_1DA0802">#REF!</definedName>
    <definedName name="_1DA0802_47" localSheetId="1">#REF!</definedName>
    <definedName name="_1DA0802_47">#REF!</definedName>
    <definedName name="_1DA1201" localSheetId="1">#REF!</definedName>
    <definedName name="_1DA1201">#REF!</definedName>
    <definedName name="_1DA1201_47" localSheetId="1">#REF!</definedName>
    <definedName name="_1DA1201_47">#REF!</definedName>
    <definedName name="_1DA2001" localSheetId="1">#REF!</definedName>
    <definedName name="_1DA2001">#REF!</definedName>
    <definedName name="_1DA2001_47" localSheetId="1">#REF!</definedName>
    <definedName name="_1DA2001_47">#REF!</definedName>
    <definedName name="_1DA2401" localSheetId="1">#REF!</definedName>
    <definedName name="_1DA2401">#REF!</definedName>
    <definedName name="_1DA2401_47" localSheetId="1">#REF!</definedName>
    <definedName name="_1DA2401_47">#REF!</definedName>
    <definedName name="_1DA2402" localSheetId="1">#REF!</definedName>
    <definedName name="_1DA2402">#REF!</definedName>
    <definedName name="_1DA2402_47" localSheetId="1">#REF!</definedName>
    <definedName name="_1DA2402_47">#REF!</definedName>
    <definedName name="_1DA2403" localSheetId="1">#REF!</definedName>
    <definedName name="_1DA2403">#REF!</definedName>
    <definedName name="_1DA3201" localSheetId="1">#REF!</definedName>
    <definedName name="_1DA3201">#REF!</definedName>
    <definedName name="_1DA3201_47" localSheetId="1">#REF!</definedName>
    <definedName name="_1DA3201_47">#REF!</definedName>
    <definedName name="_1DA3202" localSheetId="1">#REF!</definedName>
    <definedName name="_1DA3202">#REF!</definedName>
    <definedName name="_1DA3202_47" localSheetId="1">#REF!</definedName>
    <definedName name="_1DA3202_47">#REF!</definedName>
    <definedName name="_1DA3203" localSheetId="1">#REF!</definedName>
    <definedName name="_1DA3203">#REF!</definedName>
    <definedName name="_1DA3203_47" localSheetId="1">#REF!</definedName>
    <definedName name="_1DA3203_47">#REF!</definedName>
    <definedName name="_1DA3204" localSheetId="1">#REF!</definedName>
    <definedName name="_1DA3204">#REF!</definedName>
    <definedName name="_1DA3204_47" localSheetId="1">#REF!</definedName>
    <definedName name="_1DA3204_47">#REF!</definedName>
    <definedName name="_1DADOI1" localSheetId="1">#REF!</definedName>
    <definedName name="_1DADOI1">#REF!</definedName>
    <definedName name="_1DATITU" localSheetId="1">#REF!</definedName>
    <definedName name="_1DATITU">#REF!</definedName>
    <definedName name="_1DAU001" localSheetId="1">#REF!</definedName>
    <definedName name="_1DAU001">#REF!</definedName>
    <definedName name="_1DAU001_47" localSheetId="1">#REF!</definedName>
    <definedName name="_1DAU001_47">#REF!</definedName>
    <definedName name="_1DAU002" localSheetId="1">#REF!</definedName>
    <definedName name="_1DAU002">#REF!</definedName>
    <definedName name="_1DAU002_47" localSheetId="1">#REF!</definedName>
    <definedName name="_1DAU002_47">#REF!</definedName>
    <definedName name="_1DAU003" localSheetId="1">#REF!</definedName>
    <definedName name="_1DAU003">#REF!</definedName>
    <definedName name="_1DAU003_47" localSheetId="1">#REF!</definedName>
    <definedName name="_1DAU003_47">#REF!</definedName>
    <definedName name="_1DauNoi" localSheetId="1">#REF!</definedName>
    <definedName name="_1DauNoi">#REF!</definedName>
    <definedName name="_1DayDanDien" localSheetId="1">#REF!</definedName>
    <definedName name="_1DayDanDien">#REF!</definedName>
    <definedName name="_1DCTT48" localSheetId="1">#REF!</definedName>
    <definedName name="_1DCTT48">#REF!</definedName>
    <definedName name="_1DCTT48_47" localSheetId="1">#REF!</definedName>
    <definedName name="_1DCTT48_47">#REF!</definedName>
    <definedName name="_1DDAY03" localSheetId="1">#REF!</definedName>
    <definedName name="_1DDAY03">#REF!</definedName>
    <definedName name="_1DDAY03_47" localSheetId="1">#REF!</definedName>
    <definedName name="_1DDAY03_47">#REF!</definedName>
    <definedName name="_1DDTT01" localSheetId="1">#REF!</definedName>
    <definedName name="_1DDTT01">#REF!</definedName>
    <definedName name="_1DDTT01_47" localSheetId="1">#REF!</definedName>
    <definedName name="_1DDTT01_47">#REF!</definedName>
    <definedName name="_1DeMongDeNeo" localSheetId="1">#REF!</definedName>
    <definedName name="_1DeMongDeNeo">#REF!</definedName>
    <definedName name="_1DK1001" localSheetId="1">#REF!</definedName>
    <definedName name="_1DK1001">#REF!</definedName>
    <definedName name="_1DK1001_47" localSheetId="1">#REF!</definedName>
    <definedName name="_1DK1001_47">#REF!</definedName>
    <definedName name="_1DK3001" localSheetId="1">#REF!</definedName>
    <definedName name="_1DK3001">#REF!</definedName>
    <definedName name="_1DK3001_47" localSheetId="1">#REF!</definedName>
    <definedName name="_1DK3001_47">#REF!</definedName>
    <definedName name="_1FCO_LA" localSheetId="1">#REF!</definedName>
    <definedName name="_1FCO_LA">#REF!</definedName>
    <definedName name="_1FCO101" localSheetId="1">#REF!</definedName>
    <definedName name="_1FCO101">#REF!</definedName>
    <definedName name="_1FCO101_47" localSheetId="1">#REF!</definedName>
    <definedName name="_1FCO101_47">#REF!</definedName>
    <definedName name="_1GIA101" localSheetId="1">#REF!</definedName>
    <definedName name="_1GIA101">#REF!</definedName>
    <definedName name="_1GIA101_47" localSheetId="1">#REF!</definedName>
    <definedName name="_1GIA101_47">#REF!</definedName>
    <definedName name="_1HeThongNuoc" localSheetId="1">#REF!</definedName>
    <definedName name="_1HeThongNuoc">#REF!</definedName>
    <definedName name="_1KD22B1" localSheetId="1">#REF!</definedName>
    <definedName name="_1KD22B1">#REF!</definedName>
    <definedName name="_1KD22B1_47" localSheetId="1">#REF!</definedName>
    <definedName name="_1KD22B1_47">#REF!</definedName>
    <definedName name="_1KDM22T" localSheetId="1">#REF!</definedName>
    <definedName name="_1KDM22T">#REF!</definedName>
    <definedName name="_1KDM22T_47" localSheetId="1">#REF!</definedName>
    <definedName name="_1KDM22T_47">#REF!</definedName>
    <definedName name="_1KEP001" localSheetId="1">#REF!</definedName>
    <definedName name="_1KEP001">#REF!</definedName>
    <definedName name="_1KEP001_47" localSheetId="1">#REF!</definedName>
    <definedName name="_1KEP001_47">#REF!</definedName>
    <definedName name="_1LA1001" localSheetId="1">#REF!</definedName>
    <definedName name="_1LA1001">#REF!</definedName>
    <definedName name="_1LA1001_47" localSheetId="1">#REF!</definedName>
    <definedName name="_1LA1001_47">#REF!</definedName>
    <definedName name="_1LCAP01" localSheetId="1">#REF!</definedName>
    <definedName name="_1LCAP01">#REF!</definedName>
    <definedName name="_1LCAP01_47" localSheetId="1">#REF!</definedName>
    <definedName name="_1LCAP01_47">#REF!</definedName>
    <definedName name="_1LinhTinh" localSheetId="1">#REF!</definedName>
    <definedName name="_1LinhTinh">#REF!</definedName>
    <definedName name="_1LiTi" localSheetId="1">#REF!</definedName>
    <definedName name="_1LiTi">#REF!</definedName>
    <definedName name="_1MBA" localSheetId="1">#REF!</definedName>
    <definedName name="_1MBA">#REF!</definedName>
    <definedName name="_1MCCBO2" localSheetId="1">#REF!</definedName>
    <definedName name="_1MCCBO2">#REF!</definedName>
    <definedName name="_1MCCBO2_47" localSheetId="1">#REF!</definedName>
    <definedName name="_1MCCBO2_47">#REF!</definedName>
    <definedName name="_1NEO001" localSheetId="1">#REF!</definedName>
    <definedName name="_1NEO001">#REF!</definedName>
    <definedName name="_1NEO001_47" localSheetId="1">#REF!</definedName>
    <definedName name="_1NEO001_47">#REF!</definedName>
    <definedName name="_1NeoChang" localSheetId="1">#REF!</definedName>
    <definedName name="_1NeoChang">#REF!</definedName>
    <definedName name="_1PKCAP1" localSheetId="1">#REF!</definedName>
    <definedName name="_1PKCAP1">#REF!</definedName>
    <definedName name="_1PKCAP1_47" localSheetId="1">#REF!</definedName>
    <definedName name="_1PKCAP1_47">#REF!</definedName>
    <definedName name="_1PKIEN1" localSheetId="1">#REF!</definedName>
    <definedName name="_1PKIEN1">#REF!</definedName>
    <definedName name="_1PKIEN1_47" localSheetId="1">#REF!</definedName>
    <definedName name="_1PKIEN1_47">#REF!</definedName>
    <definedName name="_1PKIEN2" localSheetId="1">#REF!</definedName>
    <definedName name="_1PKIEN2">#REF!</definedName>
    <definedName name="_1PKTram" localSheetId="1">#REF!</definedName>
    <definedName name="_1PKTram">#REF!</definedName>
    <definedName name="_1PKTT01" localSheetId="1">#REF!</definedName>
    <definedName name="_1PKTT01">#REF!</definedName>
    <definedName name="_1PKTT01_47" localSheetId="1">#REF!</definedName>
    <definedName name="_1PKTT01_47">#REF!</definedName>
    <definedName name="_1SDUNG1" localSheetId="1">#REF!</definedName>
    <definedName name="_1SDUNG1">#REF!</definedName>
    <definedName name="_1SDUNG1_47" localSheetId="1">#REF!</definedName>
    <definedName name="_1SDUNG1_47">#REF!</definedName>
    <definedName name="_1STREO1" localSheetId="1">#REF!</definedName>
    <definedName name="_1STREO1">#REF!</definedName>
    <definedName name="_1STREO1_47" localSheetId="1">#REF!</definedName>
    <definedName name="_1STREO1_47">#REF!</definedName>
    <definedName name="_1STREO2" localSheetId="1">#REF!</definedName>
    <definedName name="_1STREO2">#REF!</definedName>
    <definedName name="_1STREO2_47" localSheetId="1">#REF!</definedName>
    <definedName name="_1STREO2_47">#REF!</definedName>
    <definedName name="_1STREO3" localSheetId="1">#REF!</definedName>
    <definedName name="_1STREO3">#REF!</definedName>
    <definedName name="_1STREO3_47" localSheetId="1">#REF!</definedName>
    <definedName name="_1STREO3_47">#REF!</definedName>
    <definedName name="_1SuCachDien" localSheetId="1">#REF!</definedName>
    <definedName name="_1SuCachDien">#REF!</definedName>
    <definedName name="_1TCD101" localSheetId="1">#REF!</definedName>
    <definedName name="_1TCD101">#REF!</definedName>
    <definedName name="_1TCD101_47" localSheetId="1">#REF!</definedName>
    <definedName name="_1TCD101_47">#REF!</definedName>
    <definedName name="_1TCD201" localSheetId="1">#REF!</definedName>
    <definedName name="_1TCD201">#REF!</definedName>
    <definedName name="_1TCD201_47" localSheetId="1">#REF!</definedName>
    <definedName name="_1TCD201_47">#REF!</definedName>
    <definedName name="_1TCD203" localSheetId="1">#REF!</definedName>
    <definedName name="_1TCD203">#REF!</definedName>
    <definedName name="_1TD1001" localSheetId="1">#REF!</definedName>
    <definedName name="_1TD1001">#REF!</definedName>
    <definedName name="_1TD1001_47" localSheetId="1">#REF!</definedName>
    <definedName name="_1TD1001_47">#REF!</definedName>
    <definedName name="_1TD1002" localSheetId="1">#REF!</definedName>
    <definedName name="_1TD1002">#REF!</definedName>
    <definedName name="_1TD1002_47" localSheetId="1">#REF!</definedName>
    <definedName name="_1TD1002_47">#REF!</definedName>
    <definedName name="_1TD2001" localSheetId="1">#REF!</definedName>
    <definedName name="_1TD2001">#REF!</definedName>
    <definedName name="_1TD2001_47" localSheetId="1">#REF!</definedName>
    <definedName name="_1TD2001_47">#REF!</definedName>
    <definedName name="_1Terre" localSheetId="1">#REF!</definedName>
    <definedName name="_1Terre">#REF!</definedName>
    <definedName name="_1ThepHinh" localSheetId="1">#REF!</definedName>
    <definedName name="_1ThepHinh">#REF!</definedName>
    <definedName name="_1ThepThanhPham" localSheetId="1">#REF!</definedName>
    <definedName name="_1ThepThanhPham">#REF!</definedName>
    <definedName name="_1ThepTron" localSheetId="1">#REF!</definedName>
    <definedName name="_1ThepTron">#REF!</definedName>
    <definedName name="_1TIHT01" localSheetId="1">#REF!</definedName>
    <definedName name="_1TIHT01">#REF!</definedName>
    <definedName name="_1TIHT01_47" localSheetId="1">#REF!</definedName>
    <definedName name="_1TIHT01_47">#REF!</definedName>
    <definedName name="_1TIHT02" localSheetId="1">#REF!</definedName>
    <definedName name="_1TIHT02">#REF!</definedName>
    <definedName name="_1TIHT02_47" localSheetId="1">#REF!</definedName>
    <definedName name="_1TIHT02_47">#REF!</definedName>
    <definedName name="_1TIHT03" localSheetId="1">#REF!</definedName>
    <definedName name="_1TIHT03">#REF!</definedName>
    <definedName name="_1TIHT03_47" localSheetId="1">#REF!</definedName>
    <definedName name="_1TIHT03_47">#REF!</definedName>
    <definedName name="_1TIHT04" localSheetId="1">#REF!</definedName>
    <definedName name="_1TIHT04">#REF!</definedName>
    <definedName name="_1TIHT04_47" localSheetId="1">#REF!</definedName>
    <definedName name="_1TIHT04_47">#REF!</definedName>
    <definedName name="_1TIHT05" localSheetId="1">#REF!</definedName>
    <definedName name="_1TIHT05">#REF!</definedName>
    <definedName name="_1TIHT05_47" localSheetId="1">#REF!</definedName>
    <definedName name="_1TIHT05_47">#REF!</definedName>
    <definedName name="_1TIHT06" localSheetId="1">#REF!</definedName>
    <definedName name="_1TIHT06">#REF!</definedName>
    <definedName name="_1TIHT07" localSheetId="1">#REF!</definedName>
    <definedName name="_1TIHT07">#REF!</definedName>
    <definedName name="_1TITT01" localSheetId="1">#REF!</definedName>
    <definedName name="_1TITT01">#REF!</definedName>
    <definedName name="_1TRU121" localSheetId="1">#REF!</definedName>
    <definedName name="_1TRU121">#REF!</definedName>
    <definedName name="_1TRU121_47" localSheetId="1">#REF!</definedName>
    <definedName name="_1TRU121_47">#REF!</definedName>
    <definedName name="_1TruDien" localSheetId="1">#REF!</definedName>
    <definedName name="_1TruDien">#REF!</definedName>
    <definedName name="_1TTNT" localSheetId="1">#REF!</definedName>
    <definedName name="_1TTNT">#REF!</definedName>
    <definedName name="_1TuDien" localSheetId="1">#REF!</definedName>
    <definedName name="_1TuDien">#REF!</definedName>
    <definedName name="_1UCLEV1" localSheetId="1">#REF!</definedName>
    <definedName name="_1UCLEV1">#REF!</definedName>
    <definedName name="_1UCLEV1_47" localSheetId="1">#REF!</definedName>
    <definedName name="_1UCLEV1_47">#REF!</definedName>
    <definedName name="_1VLXD" localSheetId="1">#REF!</definedName>
    <definedName name="_1VLXD">#REF!</definedName>
    <definedName name="_2" localSheetId="0">#REF!</definedName>
    <definedName name="_2" localSheetId="28">#N/A</definedName>
    <definedName name="_2" localSheetId="1">#REF!</definedName>
    <definedName name="_2" localSheetId="30">#N/A</definedName>
    <definedName name="_2">#REF!</definedName>
    <definedName name="_204Etouch_c1_16_1">#N/A</definedName>
    <definedName name="_210Etouch_c2_16_1">#N/A</definedName>
    <definedName name="_216Factor1_16_1">#N/A</definedName>
    <definedName name="_222gsktxd_1">gsktxd</definedName>
    <definedName name="_228gsktxd_11_1">gsktxd_11</definedName>
    <definedName name="_234gsktxd_12_1">gsktxd_12</definedName>
    <definedName name="_240gsktxd_13_1">gsktxd_13</definedName>
    <definedName name="_246gsktxd_14_1">gsktxd_14</definedName>
    <definedName name="_24cplhsmt_11_1">cplhsmt_11</definedName>
    <definedName name="_252gsktxd_15_1">gsktxd_15</definedName>
    <definedName name="_258gsktxd_38_1">gsktxd_38</definedName>
    <definedName name="_264K_1_1">#N/A</definedName>
    <definedName name="_270K_1_11_1">K_1_11</definedName>
    <definedName name="_276K_1_12_1">K_1_12</definedName>
    <definedName name="_282K_1_13_1">K_1_13</definedName>
    <definedName name="_288K_1_14_1">K_1_14</definedName>
    <definedName name="_294K_1_15_1">K_1_15</definedName>
    <definedName name="_2BLA100" localSheetId="1">#REF!</definedName>
    <definedName name="_2BLA100">#REF!</definedName>
    <definedName name="_2BLA100_47" localSheetId="1">#REF!</definedName>
    <definedName name="_2BLA100_47">#REF!</definedName>
    <definedName name="_2BLBCO1" localSheetId="1">#REF!</definedName>
    <definedName name="_2BLBCO1">#REF!</definedName>
    <definedName name="_2CHAG01" localSheetId="1">#REF!</definedName>
    <definedName name="_2CHAG01">#REF!</definedName>
    <definedName name="_2CHAG01_47" localSheetId="1">#REF!</definedName>
    <definedName name="_2CHAG01_47">#REF!</definedName>
    <definedName name="_2CHAG02" localSheetId="1">#REF!</definedName>
    <definedName name="_2CHAG02">#REF!</definedName>
    <definedName name="_2CHAG02_47" localSheetId="1">#REF!</definedName>
    <definedName name="_2CHAG02_47">#REF!</definedName>
    <definedName name="_2CHANG1" localSheetId="1">#REF!</definedName>
    <definedName name="_2CHANG1">#REF!</definedName>
    <definedName name="_2CHANG2" localSheetId="1">#REF!</definedName>
    <definedName name="_2CHANG2">#REF!</definedName>
    <definedName name="_2CHDG01" localSheetId="1">#REF!</definedName>
    <definedName name="_2CHDG01">#REF!</definedName>
    <definedName name="_2CHDG01_47" localSheetId="1">#REF!</definedName>
    <definedName name="_2CHDG01_47">#REF!</definedName>
    <definedName name="_2CHDG02" localSheetId="1">#REF!</definedName>
    <definedName name="_2CHDG02">#REF!</definedName>
    <definedName name="_2CHDG02_47" localSheetId="1">#REF!</definedName>
    <definedName name="_2CHDG02_47">#REF!</definedName>
    <definedName name="_2CHGI01" localSheetId="1">#REF!</definedName>
    <definedName name="_2CHGI01">#REF!</definedName>
    <definedName name="_2CHGI01_47" localSheetId="1">#REF!</definedName>
    <definedName name="_2CHGI01_47">#REF!</definedName>
    <definedName name="_2CHSG01" localSheetId="1">#REF!</definedName>
    <definedName name="_2CHSG01">#REF!</definedName>
    <definedName name="_2CHSG01_47" localSheetId="1">#REF!</definedName>
    <definedName name="_2CHSG01_47">#REF!</definedName>
    <definedName name="_2COAC150" localSheetId="1">#REF!</definedName>
    <definedName name="_2COAC150">#REF!</definedName>
    <definedName name="_2COAC240" localSheetId="1">#REF!</definedName>
    <definedName name="_2COAC240">#REF!</definedName>
    <definedName name="_2COTT48" localSheetId="1">#REF!</definedName>
    <definedName name="_2COTT48">#REF!</definedName>
    <definedName name="_2COTT48_47" localSheetId="1">#REF!</definedName>
    <definedName name="_2COTT48_47">#REF!</definedName>
    <definedName name="_2DA0801" localSheetId="1">#REF!</definedName>
    <definedName name="_2DA0801">#REF!</definedName>
    <definedName name="_2DA0801_47" localSheetId="1">#REF!</definedName>
    <definedName name="_2DA0801_47">#REF!</definedName>
    <definedName name="_2DA0802" localSheetId="1">#REF!</definedName>
    <definedName name="_2DA0802">#REF!</definedName>
    <definedName name="_2DA0802_47" localSheetId="1">#REF!</definedName>
    <definedName name="_2DA0802_47">#REF!</definedName>
    <definedName name="_2DA2001" localSheetId="1">#REF!</definedName>
    <definedName name="_2DA2001">#REF!</definedName>
    <definedName name="_2DA2001_47" localSheetId="1">#REF!</definedName>
    <definedName name="_2DA2001_47">#REF!</definedName>
    <definedName name="_2DA2002" localSheetId="1">#REF!</definedName>
    <definedName name="_2DA2002">#REF!</definedName>
    <definedName name="_2DA2002_47" localSheetId="1">#REF!</definedName>
    <definedName name="_2DA2002_47">#REF!</definedName>
    <definedName name="_2DA2401" localSheetId="1">#REF!</definedName>
    <definedName name="_2DA2401">#REF!</definedName>
    <definedName name="_2DA2401_47" localSheetId="1">#REF!</definedName>
    <definedName name="_2DA2401_47">#REF!</definedName>
    <definedName name="_2DA2402" localSheetId="1">#REF!</definedName>
    <definedName name="_2DA2402">#REF!</definedName>
    <definedName name="_2DA2402_47" localSheetId="1">#REF!</definedName>
    <definedName name="_2DA2402_47">#REF!</definedName>
    <definedName name="_2DA2403" localSheetId="1">#REF!</definedName>
    <definedName name="_2DA2403">#REF!</definedName>
    <definedName name="_2DA2403_47" localSheetId="1">#REF!</definedName>
    <definedName name="_2DA2403_47">#REF!</definedName>
    <definedName name="_2DA2404" localSheetId="1">#REF!</definedName>
    <definedName name="_2DA2404">#REF!</definedName>
    <definedName name="_2DA2404_47" localSheetId="1">#REF!</definedName>
    <definedName name="_2DA2404_47">#REF!</definedName>
    <definedName name="_2DA2405" localSheetId="1">#REF!</definedName>
    <definedName name="_2DA2405">#REF!</definedName>
    <definedName name="_2DA2405_47" localSheetId="1">#REF!</definedName>
    <definedName name="_2DA2405_47">#REF!</definedName>
    <definedName name="_2DA2406" localSheetId="1">#REF!</definedName>
    <definedName name="_2DA2406">#REF!</definedName>
    <definedName name="_2DA2406_47" localSheetId="1">#REF!</definedName>
    <definedName name="_2DA2406_47">#REF!</definedName>
    <definedName name="_2DA2407" localSheetId="1">#REF!</definedName>
    <definedName name="_2DA2407">#REF!</definedName>
    <definedName name="_2DA2408" localSheetId="1">#REF!</definedName>
    <definedName name="_2DA2408">#REF!</definedName>
    <definedName name="_2DA3202" localSheetId="1">#REF!</definedName>
    <definedName name="_2DA3202">#REF!</definedName>
    <definedName name="_2DA3202_47" localSheetId="1">#REF!</definedName>
    <definedName name="_2DA3202_47">#REF!</definedName>
    <definedName name="_2DADOI1" localSheetId="1">#REF!</definedName>
    <definedName name="_2DADOI1">#REF!</definedName>
    <definedName name="_2DAL201" localSheetId="1">#REF!</definedName>
    <definedName name="_2DAL201">#REF!</definedName>
    <definedName name="_2DAL201_47" localSheetId="1">#REF!</definedName>
    <definedName name="_2DAL201_47">#REF!</definedName>
    <definedName name="_2DATITU" localSheetId="1">#REF!</definedName>
    <definedName name="_2DATITU">#REF!</definedName>
    <definedName name="_2DCT001" localSheetId="1">#REF!</definedName>
    <definedName name="_2DCT001">#REF!</definedName>
    <definedName name="_2DCT001_47" localSheetId="1">#REF!</definedName>
    <definedName name="_2DCT001_47">#REF!</definedName>
    <definedName name="_2DDAY01" localSheetId="1">#REF!</definedName>
    <definedName name="_2DDAY01">#REF!</definedName>
    <definedName name="_2DDAY01_47" localSheetId="1">#REF!</definedName>
    <definedName name="_2DDAY01_47">#REF!</definedName>
    <definedName name="_2DS1P01" localSheetId="1">#REF!</definedName>
    <definedName name="_2DS1P01">#REF!</definedName>
    <definedName name="_2DS1P01_47" localSheetId="1">#REF!</definedName>
    <definedName name="_2DS1P01_47">#REF!</definedName>
    <definedName name="_2DS3P01" localSheetId="1">#REF!</definedName>
    <definedName name="_2DS3P01">#REF!</definedName>
    <definedName name="_2DS3P01_47" localSheetId="1">#REF!</definedName>
    <definedName name="_2DS3P01_47">#REF!</definedName>
    <definedName name="_2FCO100" localSheetId="1">#REF!</definedName>
    <definedName name="_2FCO100">#REF!</definedName>
    <definedName name="_2FCO100_47" localSheetId="1">#REF!</definedName>
    <definedName name="_2FCO100_47">#REF!</definedName>
    <definedName name="_2FCO200" localSheetId="1">#REF!</definedName>
    <definedName name="_2FCO200">#REF!</definedName>
    <definedName name="_2FCO200_47" localSheetId="1">#REF!</definedName>
    <definedName name="_2FCO200_47">#REF!</definedName>
    <definedName name="_2KD0120" localSheetId="1">#REF!</definedName>
    <definedName name="_2KD0120">#REF!</definedName>
    <definedName name="_2KD0221" localSheetId="1">#REF!</definedName>
    <definedName name="_2KD0221">#REF!</definedName>
    <definedName name="_2KD0221_47" localSheetId="1">#REF!</definedName>
    <definedName name="_2KD0221_47">#REF!</definedName>
    <definedName name="_2KD0222" localSheetId="1">#REF!</definedName>
    <definedName name="_2KD0222">#REF!</definedName>
    <definedName name="_2KD0223" localSheetId="1">#REF!</definedName>
    <definedName name="_2KD0223">#REF!</definedName>
    <definedName name="_2KD0223_47" localSheetId="1">#REF!</definedName>
    <definedName name="_2KD0223_47">#REF!</definedName>
    <definedName name="_2KD0481" localSheetId="1">#REF!</definedName>
    <definedName name="_2KD0481">#REF!</definedName>
    <definedName name="_2KD0481_47" localSheetId="1">#REF!</definedName>
    <definedName name="_2KD0481_47">#REF!</definedName>
    <definedName name="_2KD0500" localSheetId="1">#REF!</definedName>
    <definedName name="_2KD0500">#REF!</definedName>
    <definedName name="_2KD0500_47" localSheetId="1">#REF!</definedName>
    <definedName name="_2KD0500_47">#REF!</definedName>
    <definedName name="_2KD0501" localSheetId="1">#REF!</definedName>
    <definedName name="_2KD0501">#REF!</definedName>
    <definedName name="_2KD0501_47" localSheetId="1">#REF!</definedName>
    <definedName name="_2KD0501_47">#REF!</definedName>
    <definedName name="_2KD0502" localSheetId="1">#REF!</definedName>
    <definedName name="_2KD0502">#REF!</definedName>
    <definedName name="_2KD0502_47" localSheetId="1">#REF!</definedName>
    <definedName name="_2KD0502_47">#REF!</definedName>
    <definedName name="_2KD0600" localSheetId="1">#REF!</definedName>
    <definedName name="_2KD0600">#REF!</definedName>
    <definedName name="_2KD0700" localSheetId="1">#REF!</definedName>
    <definedName name="_2KD0700">#REF!</definedName>
    <definedName name="_2KD0700_47" localSheetId="1">#REF!</definedName>
    <definedName name="_2KD0700_47">#REF!</definedName>
    <definedName name="_2KD0701" localSheetId="1">#REF!</definedName>
    <definedName name="_2KD0701">#REF!</definedName>
    <definedName name="_2KD0701_47" localSheetId="1">#REF!</definedName>
    <definedName name="_2KD0701_47">#REF!</definedName>
    <definedName name="_2KD0702" localSheetId="1">#REF!</definedName>
    <definedName name="_2KD0702">#REF!</definedName>
    <definedName name="_2KD0702_47" localSheetId="1">#REF!</definedName>
    <definedName name="_2KD0702_47">#REF!</definedName>
    <definedName name="_2KD0950" localSheetId="1">#REF!</definedName>
    <definedName name="_2KD0950">#REF!</definedName>
    <definedName name="_2KD0950_47" localSheetId="1">#REF!</definedName>
    <definedName name="_2KD0950_47">#REF!</definedName>
    <definedName name="_2KD0951" localSheetId="1">#REF!</definedName>
    <definedName name="_2KD0951">#REF!</definedName>
    <definedName name="_2KD0951_47" localSheetId="1">#REF!</definedName>
    <definedName name="_2KD0951_47">#REF!</definedName>
    <definedName name="_2KD1202" localSheetId="1">#REF!</definedName>
    <definedName name="_2KD1202">#REF!</definedName>
    <definedName name="_2KD1501" localSheetId="1">#REF!</definedName>
    <definedName name="_2KD1501">#REF!</definedName>
    <definedName name="_2KD1501_47" localSheetId="1">#REF!</definedName>
    <definedName name="_2KD1501_47">#REF!</definedName>
    <definedName name="_2KD1502" localSheetId="1">#REF!</definedName>
    <definedName name="_2KD1502">#REF!</definedName>
    <definedName name="_2KD1502_47" localSheetId="1">#REF!</definedName>
    <definedName name="_2KD1502_47">#REF!</definedName>
    <definedName name="_2KD22B1" localSheetId="1">#REF!</definedName>
    <definedName name="_2KD22B1">#REF!</definedName>
    <definedName name="_2KD22B1_47" localSheetId="1">#REF!</definedName>
    <definedName name="_2KD22B1_47">#REF!</definedName>
    <definedName name="_2KD2401" localSheetId="1">#REF!</definedName>
    <definedName name="_2KD2401">#REF!</definedName>
    <definedName name="_2KD2401_47" localSheetId="1">#REF!</definedName>
    <definedName name="_2KD2401_47">#REF!</definedName>
    <definedName name="_2KD48B1" localSheetId="1">#REF!</definedName>
    <definedName name="_2KD48B1">#REF!</definedName>
    <definedName name="_2KD48B1_47" localSheetId="1">#REF!</definedName>
    <definedName name="_2KD48B1_47">#REF!</definedName>
    <definedName name="_2LA1001" localSheetId="1">#REF!</definedName>
    <definedName name="_2LA1001">#REF!</definedName>
    <definedName name="_2LA1001_47" localSheetId="1">#REF!</definedName>
    <definedName name="_2LA1001_47">#REF!</definedName>
    <definedName name="_2LBCO01" localSheetId="1">#REF!</definedName>
    <definedName name="_2LBCO01">#REF!</definedName>
    <definedName name="_2LBCO01_47" localSheetId="1">#REF!</definedName>
    <definedName name="_2LBCO01_47">#REF!</definedName>
    <definedName name="_2LBS001" localSheetId="1">#REF!</definedName>
    <definedName name="_2LBS001">#REF!</definedName>
    <definedName name="_2LBS001_47" localSheetId="1">#REF!</definedName>
    <definedName name="_2LBS001_47">#REF!</definedName>
    <definedName name="_2MONG01" localSheetId="1">#REF!</definedName>
    <definedName name="_2MONG01">#REF!</definedName>
    <definedName name="_2MONG01_47" localSheetId="1">#REF!</definedName>
    <definedName name="_2MONG01_47">#REF!</definedName>
    <definedName name="_2NEO001" localSheetId="1">#REF!</definedName>
    <definedName name="_2NEO001">#REF!</definedName>
    <definedName name="_2NEO001_47" localSheetId="1">#REF!</definedName>
    <definedName name="_2NEO001_47">#REF!</definedName>
    <definedName name="_2NHANH1" localSheetId="1">#REF!</definedName>
    <definedName name="_2NHANH1">#REF!</definedName>
    <definedName name="_2NHANH1_47" localSheetId="1">#REF!</definedName>
    <definedName name="_2NHANH1_47">#REF!</definedName>
    <definedName name="_2OILS01" localSheetId="1">#REF!</definedName>
    <definedName name="_2OILS01">#REF!</definedName>
    <definedName name="_2OILS01_47" localSheetId="1">#REF!</definedName>
    <definedName name="_2OILS01_47">#REF!</definedName>
    <definedName name="_2PKTT01" localSheetId="1">#REF!</definedName>
    <definedName name="_2PKTT01">#REF!</definedName>
    <definedName name="_2PKTT01_47" localSheetId="1">#REF!</definedName>
    <definedName name="_2PKTT01_47">#REF!</definedName>
    <definedName name="_2RECLO1" localSheetId="1">#REF!</definedName>
    <definedName name="_2RECLO1">#REF!</definedName>
    <definedName name="_2RECLO1_47" localSheetId="1">#REF!</definedName>
    <definedName name="_2RECLO1_47">#REF!</definedName>
    <definedName name="_2SDINH1" localSheetId="1">#REF!</definedName>
    <definedName name="_2SDINH1">#REF!</definedName>
    <definedName name="_2SDINH1_47" localSheetId="1">#REF!</definedName>
    <definedName name="_2SDINH1_47">#REF!</definedName>
    <definedName name="_2SDUNG1" localSheetId="1">#REF!</definedName>
    <definedName name="_2SDUNG1">#REF!</definedName>
    <definedName name="_2SDUNG1_47" localSheetId="1">#REF!</definedName>
    <definedName name="_2SDUNG1_47">#REF!</definedName>
    <definedName name="_2SDUNG2" localSheetId="1">#REF!</definedName>
    <definedName name="_2SDUNG2">#REF!</definedName>
    <definedName name="_2SDUNG4" localSheetId="1">#REF!</definedName>
    <definedName name="_2SDUNG4">#REF!</definedName>
    <definedName name="_2SDUNG4_47" localSheetId="1">#REF!</definedName>
    <definedName name="_2SDUNG4_47">#REF!</definedName>
    <definedName name="_2STREO1" localSheetId="1">#REF!</definedName>
    <definedName name="_2STREO1">#REF!</definedName>
    <definedName name="_2STREO1_47" localSheetId="1">#REF!</definedName>
    <definedName name="_2STREO1_47">#REF!</definedName>
    <definedName name="_2STREO2" localSheetId="1">#REF!</definedName>
    <definedName name="_2STREO2">#REF!</definedName>
    <definedName name="_2STREO2_47" localSheetId="1">#REF!</definedName>
    <definedName name="_2STREO2_47">#REF!</definedName>
    <definedName name="_2STREO3" localSheetId="1">#REF!</definedName>
    <definedName name="_2STREO3">#REF!</definedName>
    <definedName name="_2STREO3_47" localSheetId="1">#REF!</definedName>
    <definedName name="_2STREO3_47">#REF!</definedName>
    <definedName name="_2STREO4" localSheetId="1">#REF!</definedName>
    <definedName name="_2STREO4">#REF!</definedName>
    <definedName name="_2STREO4_47" localSheetId="1">#REF!</definedName>
    <definedName name="_2STREO4_47">#REF!</definedName>
    <definedName name="_2STREO7" localSheetId="1">#REF!</definedName>
    <definedName name="_2STREO7">#REF!</definedName>
    <definedName name="_2STREO7_47" localSheetId="1">#REF!</definedName>
    <definedName name="_2STREO7_47">#REF!</definedName>
    <definedName name="_2SUDO01" localSheetId="1">#REF!</definedName>
    <definedName name="_2SUDO01">#REF!</definedName>
    <definedName name="_2SUDO01_47" localSheetId="1">#REF!</definedName>
    <definedName name="_2SUDO01_47">#REF!</definedName>
    <definedName name="_2TD2001" localSheetId="1">#REF!</definedName>
    <definedName name="_2TD2001">#REF!</definedName>
    <definedName name="_2TDIA01" localSheetId="1">#REF!</definedName>
    <definedName name="_2TDIA01">#REF!</definedName>
    <definedName name="_2TDIA01_47" localSheetId="1">#REF!</definedName>
    <definedName name="_2TDIA01_47">#REF!</definedName>
    <definedName name="_2TDTD01" localSheetId="1">#REF!</definedName>
    <definedName name="_2TDTD01">#REF!</definedName>
    <definedName name="_2TDTD01_47" localSheetId="1">#REF!</definedName>
    <definedName name="_2TDTD01_47">#REF!</definedName>
    <definedName name="_2TRU121" localSheetId="1">#REF!</definedName>
    <definedName name="_2TRU121">#REF!</definedName>
    <definedName name="_2TRU121_47" localSheetId="1">#REF!</definedName>
    <definedName name="_2TRU121_47">#REF!</definedName>
    <definedName name="_2TRU122" localSheetId="1">#REF!</definedName>
    <definedName name="_2TRU122">#REF!</definedName>
    <definedName name="_2TRU122_47" localSheetId="1">#REF!</definedName>
    <definedName name="_2TRU122_47">#REF!</definedName>
    <definedName name="_2TRU141" localSheetId="1">#REF!</definedName>
    <definedName name="_2TRU141">#REF!</definedName>
    <definedName name="_2TRU141_47" localSheetId="1">#REF!</definedName>
    <definedName name="_2TRU141_47">#REF!</definedName>
    <definedName name="_2TRU900" localSheetId="1">#REF!</definedName>
    <definedName name="_2TRU900">#REF!</definedName>
    <definedName name="_2TU3100" localSheetId="1">#REF!</definedName>
    <definedName name="_2TU3100">#REF!</definedName>
    <definedName name="_2TU3100_47" localSheetId="1">#REF!</definedName>
    <definedName name="_2TU3100_47">#REF!</definedName>
    <definedName name="_2TU6100" localSheetId="1">#REF!</definedName>
    <definedName name="_2TU6100">#REF!</definedName>
    <definedName name="_2TU6100_47" localSheetId="1">#REF!</definedName>
    <definedName name="_2TU6100_47">#REF!</definedName>
    <definedName name="_2UCLEV1" localSheetId="1">#REF!</definedName>
    <definedName name="_2UCLEV1">#REF!</definedName>
    <definedName name="_2UCLEV1_47" localSheetId="1">#REF!</definedName>
    <definedName name="_2UCLEV1_47">#REF!</definedName>
    <definedName name="_2UCLEV2" localSheetId="1">#REF!</definedName>
    <definedName name="_2UCLEV2">#REF!</definedName>
    <definedName name="_2UCLEV2_47" localSheetId="1">#REF!</definedName>
    <definedName name="_2UCLEV2_47">#REF!</definedName>
    <definedName name="_2VTLT01" localSheetId="1">#REF!</definedName>
    <definedName name="_2VTLT01">#REF!</definedName>
    <definedName name="_2VTLT01_47" localSheetId="1">#REF!</definedName>
    <definedName name="_2VTLT01_47">#REF!</definedName>
    <definedName name="_300K_1_38_1">K_1_38</definedName>
    <definedName name="_306K_2_1">#N/A</definedName>
    <definedName name="_30cplhsmt_12_1">cplhsmt_12</definedName>
    <definedName name="_312K_2_11_1">K_2_11</definedName>
    <definedName name="_318K_2_12_1">K_2_12</definedName>
    <definedName name="_324K_2_13_1">K_2_13</definedName>
    <definedName name="_3285BeTong" localSheetId="1">#REF!</definedName>
    <definedName name="_3285BeTong">#REF!</definedName>
    <definedName name="_3285Bitum" localSheetId="1">#REF!</definedName>
    <definedName name="_3285Bitum">#REF!</definedName>
    <definedName name="_3285BocDo" localSheetId="1">#REF!</definedName>
    <definedName name="_3285BocDo">#REF!</definedName>
    <definedName name="_3285ChatCay" localSheetId="1">#REF!</definedName>
    <definedName name="_3285ChatCay">#REF!</definedName>
    <definedName name="_3285CotThep" localSheetId="1">#REF!</definedName>
    <definedName name="_3285CotThep">#REF!</definedName>
    <definedName name="_3285DaoDapMongCot" localSheetId="1">#REF!</definedName>
    <definedName name="_3285DaoDapMongCot">#REF!</definedName>
    <definedName name="_3285DaoRanhTiepDia" localSheetId="1">#REF!</definedName>
    <definedName name="_3285DaoRanhTiepDia">#REF!</definedName>
    <definedName name="_3285DapDat" localSheetId="1">#REF!</definedName>
    <definedName name="_3285DapDat">#REF!</definedName>
    <definedName name="_3285DongCoc" localSheetId="1">#REF!</definedName>
    <definedName name="_3285DongCoc">#REF!</definedName>
    <definedName name="_3285DungCot" localSheetId="1">#REF!</definedName>
    <definedName name="_3285DungCot">#REF!</definedName>
    <definedName name="_3285GocVuot" localSheetId="1">#REF!</definedName>
    <definedName name="_3285GocVuot">#REF!</definedName>
    <definedName name="_3285KeoDay" localSheetId="1">#REF!</definedName>
    <definedName name="_3285KeoDay">#REF!</definedName>
    <definedName name="_3285Khac" localSheetId="1">#REF!</definedName>
    <definedName name="_3285Khac">#REF!</definedName>
    <definedName name="_3285MongCotNeoXaBT" localSheetId="1">#REF!</definedName>
    <definedName name="_3285MongCotNeoXaBT">#REF!</definedName>
    <definedName name="_3285NeoNienBCamCDao" localSheetId="1">#REF!</definedName>
    <definedName name="_3285NeoNienBCamCDao">#REF!</definedName>
    <definedName name="_3285NoiCotBT" localSheetId="1">#REF!</definedName>
    <definedName name="_3285NoiCotBT">#REF!</definedName>
    <definedName name="_3285PhatTuyen" localSheetId="1">#REF!</definedName>
    <definedName name="_3285PhatTuyen">#REF!</definedName>
    <definedName name="_3285Su" localSheetId="1">#REF!</definedName>
    <definedName name="_3285Su">#REF!</definedName>
    <definedName name="_3285TatNuocDaoBun" localSheetId="1">#REF!</definedName>
    <definedName name="_3285TatNuocDaoBun">#REF!</definedName>
    <definedName name="_3285TiepDia" localSheetId="1">#REF!</definedName>
    <definedName name="_3285TiepDia">#REF!</definedName>
    <definedName name="_3285VCcogioithucong" localSheetId="1">#REF!</definedName>
    <definedName name="_3285VCcogioithucong">#REF!</definedName>
    <definedName name="_3285VCduongdai" localSheetId="1">#REF!</definedName>
    <definedName name="_3285VCduongdai">#REF!</definedName>
    <definedName name="_3285VCthucong" localSheetId="1">#REF!</definedName>
    <definedName name="_3285VCthucong">#REF!</definedName>
    <definedName name="_3285Xa" localSheetId="1">#REF!</definedName>
    <definedName name="_3285Xa">#REF!</definedName>
    <definedName name="_330K_2_14_1">K_2_14</definedName>
    <definedName name="_336K_2_15_1">K_2_15</definedName>
    <definedName name="_342K_2_38_1">K_2_38</definedName>
    <definedName name="_348ki1_16_1" localSheetId="1">0.656+0.172*MAX('ChiTiet (2)'!_n1,'ChiTiet (2)'!_n2)</definedName>
    <definedName name="_348ki1_16_1">0.656+0.172*MAX(_n1,_n2)</definedName>
    <definedName name="_354Ltot_16_1" localSheetId="1">Lc+'ChiTiet (2)'!Lr</definedName>
    <definedName name="_354Ltot_16_1">Lc+Lr</definedName>
    <definedName name="_360NToS_1">NToS</definedName>
    <definedName name="_366NToS_11_1">NToS_11</definedName>
    <definedName name="_36cplhsmt_13_1">cplhsmt_13</definedName>
    <definedName name="_372NToS_12_1">NToS_12</definedName>
    <definedName name="_378NToS_13_1">NToS_13</definedName>
    <definedName name="_384NToS_14_1">NToS_14</definedName>
    <definedName name="_390NToS_15_1">NToS_15</definedName>
    <definedName name="_396NToS_38_1">NToS_38</definedName>
    <definedName name="_3983Cable" localSheetId="1">#REF!</definedName>
    <definedName name="_3983Cable">#REF!</definedName>
    <definedName name="_3983Cosse" localSheetId="1">#REF!</definedName>
    <definedName name="_3983Cosse">#REF!</definedName>
    <definedName name="_3983CotXa" localSheetId="1">#REF!</definedName>
    <definedName name="_3983CotXa">#REF!</definedName>
    <definedName name="_3983DayDanThanhCai" localSheetId="1">#REF!</definedName>
    <definedName name="_3983DayDanThanhCai">#REF!</definedName>
    <definedName name="_3983FCO_LA_CB_MPD_C" localSheetId="1">#REF!</definedName>
    <definedName name="_3983FCO_LA_CB_MPD_C">#REF!</definedName>
    <definedName name="_3983MBApp" localSheetId="1">#REF!</definedName>
    <definedName name="_3983MBApp">#REF!</definedName>
    <definedName name="_3983Panel" localSheetId="1">#REF!</definedName>
    <definedName name="_3983Panel">#REF!</definedName>
    <definedName name="_3983Su" localSheetId="1">#REF!</definedName>
    <definedName name="_3983Su">#REF!</definedName>
    <definedName name="_3983Terre" localSheetId="1">#REF!</definedName>
    <definedName name="_3983Terre">#REF!</definedName>
    <definedName name="_3983TT" localSheetId="1">#REF!</definedName>
    <definedName name="_3983TT">#REF!</definedName>
    <definedName name="_3ABC501" localSheetId="1">#REF!</definedName>
    <definedName name="_3ABC501">#REF!</definedName>
    <definedName name="_3ABC501_47" localSheetId="1">#REF!</definedName>
    <definedName name="_3ABC501_47">#REF!</definedName>
    <definedName name="_3ABC701" localSheetId="1">#REF!</definedName>
    <definedName name="_3ABC701">#REF!</definedName>
    <definedName name="_3ABC701_47" localSheetId="1">#REF!</definedName>
    <definedName name="_3ABC701_47">#REF!</definedName>
    <definedName name="_3ABC951" localSheetId="1">#REF!</definedName>
    <definedName name="_3ABC951">#REF!</definedName>
    <definedName name="_3ABC951_47" localSheetId="1">#REF!</definedName>
    <definedName name="_3ABC951_47">#REF!</definedName>
    <definedName name="_3BLXMD" localSheetId="1">#REF!</definedName>
    <definedName name="_3BLXMD">#REF!</definedName>
    <definedName name="_3BLXMD_47" localSheetId="1">#REF!</definedName>
    <definedName name="_3BLXMD_47">#REF!</definedName>
    <definedName name="_3BOAG01" localSheetId="1">#REF!</definedName>
    <definedName name="_3BOAG01">#REF!</definedName>
    <definedName name="_3BRANCH" localSheetId="1">#REF!</definedName>
    <definedName name="_3BRANCH">#REF!</definedName>
    <definedName name="_3BRANCH_47" localSheetId="1">#REF!</definedName>
    <definedName name="_3BRANCH_47">#REF!</definedName>
    <definedName name="_3BTHT01" localSheetId="1">#REF!</definedName>
    <definedName name="_3BTHT01">#REF!</definedName>
    <definedName name="_3BTHT01_47" localSheetId="1">#REF!</definedName>
    <definedName name="_3BTHT01_47">#REF!</definedName>
    <definedName name="_3BTHT02" localSheetId="1">#REF!</definedName>
    <definedName name="_3BTHT02">#REF!</definedName>
    <definedName name="_3BTHT02_47" localSheetId="1">#REF!</definedName>
    <definedName name="_3BTHT02_47">#REF!</definedName>
    <definedName name="_3BTHT11" localSheetId="1">#REF!</definedName>
    <definedName name="_3BTHT11">#REF!</definedName>
    <definedName name="_3BTHT11_47" localSheetId="1">#REF!</definedName>
    <definedName name="_3BTHT11_47">#REF!</definedName>
    <definedName name="_3CHAG01" localSheetId="1">#REF!</definedName>
    <definedName name="_3CHAG01">#REF!</definedName>
    <definedName name="_3CHAG01_47" localSheetId="1">#REF!</definedName>
    <definedName name="_3CHAG01_47">#REF!</definedName>
    <definedName name="_3CHAG02" localSheetId="1">#REF!</definedName>
    <definedName name="_3CHAG02">#REF!</definedName>
    <definedName name="_3CHAG02_47" localSheetId="1">#REF!</definedName>
    <definedName name="_3CHAG02_47">#REF!</definedName>
    <definedName name="_3CHAG03" localSheetId="1">#REF!</definedName>
    <definedName name="_3CHAG03">#REF!</definedName>
    <definedName name="_3CHAG03_47" localSheetId="1">#REF!</definedName>
    <definedName name="_3CHAG03_47">#REF!</definedName>
    <definedName name="_3CHAG04" localSheetId="1">#REF!</definedName>
    <definedName name="_3CHAG04">#REF!</definedName>
    <definedName name="_3CHAG04_47" localSheetId="1">#REF!</definedName>
    <definedName name="_3CHAG04_47">#REF!</definedName>
    <definedName name="_3CHDG01" localSheetId="1">#REF!</definedName>
    <definedName name="_3CHDG01">#REF!</definedName>
    <definedName name="_3CHDG01_47" localSheetId="1">#REF!</definedName>
    <definedName name="_3CHDG01_47">#REF!</definedName>
    <definedName name="_3CHDG02" localSheetId="1">#REF!</definedName>
    <definedName name="_3CHDG02">#REF!</definedName>
    <definedName name="_3CHDG02_47" localSheetId="1">#REF!</definedName>
    <definedName name="_3CHDG02_47">#REF!</definedName>
    <definedName name="_3CHDG03" localSheetId="1">#REF!</definedName>
    <definedName name="_3CHDG03">#REF!</definedName>
    <definedName name="_3CHDG03_47" localSheetId="1">#REF!</definedName>
    <definedName name="_3CHDG03_47">#REF!</definedName>
    <definedName name="_3CHDG04" localSheetId="1">#REF!</definedName>
    <definedName name="_3CHDG04">#REF!</definedName>
    <definedName name="_3CHDG04_47" localSheetId="1">#REF!</definedName>
    <definedName name="_3CHDG04_47">#REF!</definedName>
    <definedName name="_3CHSG01" localSheetId="1">#REF!</definedName>
    <definedName name="_3CHSG01">#REF!</definedName>
    <definedName name="_3CHSG01_47" localSheetId="1">#REF!</definedName>
    <definedName name="_3CHSG01_47">#REF!</definedName>
    <definedName name="_3CHSG02" localSheetId="1">#REF!</definedName>
    <definedName name="_3CHSG02">#REF!</definedName>
    <definedName name="_3CHSG02_47" localSheetId="1">#REF!</definedName>
    <definedName name="_3CHSG02_47">#REF!</definedName>
    <definedName name="_3CLHT01" localSheetId="1">#REF!</definedName>
    <definedName name="_3CLHT01">#REF!</definedName>
    <definedName name="_3CLHT01_47" localSheetId="1">#REF!</definedName>
    <definedName name="_3CLHT01_47">#REF!</definedName>
    <definedName name="_3CLHT02" localSheetId="1">#REF!</definedName>
    <definedName name="_3CLHT02">#REF!</definedName>
    <definedName name="_3CLHT02_47" localSheetId="1">#REF!</definedName>
    <definedName name="_3CLHT02_47">#REF!</definedName>
    <definedName name="_3CLHT03" localSheetId="1">#REF!</definedName>
    <definedName name="_3CLHT03">#REF!</definedName>
    <definedName name="_3CLHT03_47" localSheetId="1">#REF!</definedName>
    <definedName name="_3CLHT03_47">#REF!</definedName>
    <definedName name="_3COABC1" localSheetId="1">#REF!</definedName>
    <definedName name="_3COABC1">#REF!</definedName>
    <definedName name="_3COABC1_47" localSheetId="1">#REF!</definedName>
    <definedName name="_3COABC1_47">#REF!</definedName>
    <definedName name="_3COSSE1" localSheetId="1">#REF!</definedName>
    <definedName name="_3COSSE1">#REF!</definedName>
    <definedName name="_3CPHA01" localSheetId="1">#REF!</definedName>
    <definedName name="_3CPHA01">#REF!</definedName>
    <definedName name="_3CPHA01_47" localSheetId="1">#REF!</definedName>
    <definedName name="_3CPHA01_47">#REF!</definedName>
    <definedName name="_3CTKHAC" localSheetId="1">#REF!</definedName>
    <definedName name="_3CTKHAC">#REF!</definedName>
    <definedName name="_3DA0001" localSheetId="1">#REF!</definedName>
    <definedName name="_3DA0001">#REF!</definedName>
    <definedName name="_3DA0001_47" localSheetId="1">#REF!</definedName>
    <definedName name="_3DA0001_47">#REF!</definedName>
    <definedName name="_3DA0002" localSheetId="1">#REF!</definedName>
    <definedName name="_3DA0002">#REF!</definedName>
    <definedName name="_3DA0002_47" localSheetId="1">#REF!</definedName>
    <definedName name="_3DA0002_47">#REF!</definedName>
    <definedName name="_3DCT001" localSheetId="1">#REF!</definedName>
    <definedName name="_3DCT001">#REF!</definedName>
    <definedName name="_3DCT001_47" localSheetId="1">#REF!</definedName>
    <definedName name="_3DCT001_47">#REF!</definedName>
    <definedName name="_3DMINO1" localSheetId="1">#REF!</definedName>
    <definedName name="_3DMINO1">#REF!</definedName>
    <definedName name="_3DMINO2" localSheetId="1">#REF!</definedName>
    <definedName name="_3DMINO2">#REF!</definedName>
    <definedName name="_3DUPLEX" localSheetId="1">#REF!</definedName>
    <definedName name="_3DUPLEX">#REF!</definedName>
    <definedName name="_3DUPLEX_47" localSheetId="1">#REF!</definedName>
    <definedName name="_3DUPLEX_47">#REF!</definedName>
    <definedName name="_3DUPSSS" localSheetId="1">#REF!</definedName>
    <definedName name="_3DUPSSS">#REF!</definedName>
    <definedName name="_3FERRU1" localSheetId="1">#REF!</definedName>
    <definedName name="_3FERRU1">#REF!</definedName>
    <definedName name="_3FERRU1_47" localSheetId="1">#REF!</definedName>
    <definedName name="_3FERRU1_47">#REF!</definedName>
    <definedName name="_3FERRU2" localSheetId="1">#REF!</definedName>
    <definedName name="_3FERRU2">#REF!</definedName>
    <definedName name="_3FERRU2_47" localSheetId="1">#REF!</definedName>
    <definedName name="_3FERRU2_47">#REF!</definedName>
    <definedName name="_3HTTR01" localSheetId="1">#REF!</definedName>
    <definedName name="_3HTTR01">#REF!</definedName>
    <definedName name="_3HTTR02" localSheetId="1">#REF!</definedName>
    <definedName name="_3HTTR02">#REF!</definedName>
    <definedName name="_3HTTR03" localSheetId="1">#REF!</definedName>
    <definedName name="_3HTTR03">#REF!</definedName>
    <definedName name="_3HTTR04" localSheetId="1">#REF!</definedName>
    <definedName name="_3HTTR04">#REF!</definedName>
    <definedName name="_3HTTR05" localSheetId="1">#REF!</definedName>
    <definedName name="_3HTTR05">#REF!</definedName>
    <definedName name="_3KD3501" localSheetId="1">#REF!</definedName>
    <definedName name="_3KD3501">#REF!</definedName>
    <definedName name="_3KD3501_47" localSheetId="1">#REF!</definedName>
    <definedName name="_3KD3501_47">#REF!</definedName>
    <definedName name="_3KD3502" localSheetId="1">#REF!</definedName>
    <definedName name="_3KD3502">#REF!</definedName>
    <definedName name="_3KD3502_47" localSheetId="1">#REF!</definedName>
    <definedName name="_3KD3502_47">#REF!</definedName>
    <definedName name="_3KD3511" localSheetId="1">#REF!</definedName>
    <definedName name="_3KD3511">#REF!</definedName>
    <definedName name="_3KD3511_47" localSheetId="1">#REF!</definedName>
    <definedName name="_3KD3511_47">#REF!</definedName>
    <definedName name="_3KD3801" localSheetId="1">#REF!</definedName>
    <definedName name="_3KD3801">#REF!</definedName>
    <definedName name="_3KD3801_47" localSheetId="1">#REF!</definedName>
    <definedName name="_3KD3801_47">#REF!</definedName>
    <definedName name="_3KD4801" localSheetId="1">#REF!</definedName>
    <definedName name="_3KD4801">#REF!</definedName>
    <definedName name="_3KD4801_47" localSheetId="1">#REF!</definedName>
    <definedName name="_3KD4801_47">#REF!</definedName>
    <definedName name="_3KD5011" localSheetId="1">#REF!</definedName>
    <definedName name="_3KD5011">#REF!</definedName>
    <definedName name="_3KD5011_47" localSheetId="1">#REF!</definedName>
    <definedName name="_3KD5011_47">#REF!</definedName>
    <definedName name="_3KD7501" localSheetId="1">#REF!</definedName>
    <definedName name="_3KD7501">#REF!</definedName>
    <definedName name="_3KD7501_47" localSheetId="1">#REF!</definedName>
    <definedName name="_3KD7501_47">#REF!</definedName>
    <definedName name="_3KD9501" localSheetId="1">#REF!</definedName>
    <definedName name="_3KD9501">#REF!</definedName>
    <definedName name="_3KD9501_47" localSheetId="1">#REF!</definedName>
    <definedName name="_3KD9501_47">#REF!</definedName>
    <definedName name="_3LABC01" localSheetId="1">#REF!</definedName>
    <definedName name="_3LABC01">#REF!</definedName>
    <definedName name="_3LABC01_47" localSheetId="1">#REF!</definedName>
    <definedName name="_3LABC01_47">#REF!</definedName>
    <definedName name="_3LONG01" localSheetId="1">#REF!</definedName>
    <definedName name="_3LONG01">#REF!</definedName>
    <definedName name="_3LONG02" localSheetId="1">#REF!</definedName>
    <definedName name="_3LONG02">#REF!</definedName>
    <definedName name="_3LONG03" localSheetId="1">#REF!</definedName>
    <definedName name="_3LONG03">#REF!</definedName>
    <definedName name="_3LONG04" localSheetId="1">#REF!</definedName>
    <definedName name="_3LONG04">#REF!</definedName>
    <definedName name="_3LSON01" localSheetId="1">#REF!</definedName>
    <definedName name="_3LSON01">#REF!</definedName>
    <definedName name="_3LSON02" localSheetId="1">#REF!</definedName>
    <definedName name="_3LSON02">#REF!</definedName>
    <definedName name="_3LSON03" localSheetId="1">#REF!</definedName>
    <definedName name="_3LSON03">#REF!</definedName>
    <definedName name="_3LSON04" localSheetId="1">#REF!</definedName>
    <definedName name="_3LSON04">#REF!</definedName>
    <definedName name="_3LSON05" localSheetId="1">#REF!</definedName>
    <definedName name="_3LSON05">#REF!</definedName>
    <definedName name="_3LSON06" localSheetId="1">#REF!</definedName>
    <definedName name="_3LSON06">#REF!</definedName>
    <definedName name="_3LSON07" localSheetId="1">#REF!</definedName>
    <definedName name="_3LSON07">#REF!</definedName>
    <definedName name="_3LSON08" localSheetId="1">#REF!</definedName>
    <definedName name="_3LSON08">#REF!</definedName>
    <definedName name="_3LSON09" localSheetId="1">#REF!</definedName>
    <definedName name="_3LSON09">#REF!</definedName>
    <definedName name="_3LSON10" localSheetId="1">#REF!</definedName>
    <definedName name="_3LSON10">#REF!</definedName>
    <definedName name="_3LSON11" localSheetId="1">#REF!</definedName>
    <definedName name="_3LSON11">#REF!</definedName>
    <definedName name="_3LSON12" localSheetId="1">#REF!</definedName>
    <definedName name="_3LSON12">#REF!</definedName>
    <definedName name="_3LSON13" localSheetId="1">#REF!</definedName>
    <definedName name="_3LSON13">#REF!</definedName>
    <definedName name="_3LSON14" localSheetId="1">#REF!</definedName>
    <definedName name="_3LSON14">#REF!</definedName>
    <definedName name="_3LSON15" localSheetId="1">#REF!</definedName>
    <definedName name="_3LSON15">#REF!</definedName>
    <definedName name="_3LSON16" localSheetId="1">#REF!</definedName>
    <definedName name="_3LSON16">#REF!</definedName>
    <definedName name="_3LSON17" localSheetId="1">#REF!</definedName>
    <definedName name="_3LSON17">#REF!</definedName>
    <definedName name="_3LSON18" localSheetId="1">#REF!</definedName>
    <definedName name="_3LSON18">#REF!</definedName>
    <definedName name="_3LSON19" localSheetId="1">#REF!</definedName>
    <definedName name="_3LSON19">#REF!</definedName>
    <definedName name="_3MONG01" localSheetId="1">#REF!</definedName>
    <definedName name="_3MONG01">#REF!</definedName>
    <definedName name="_3MONG01_47" localSheetId="1">#REF!</definedName>
    <definedName name="_3MONG01_47">#REF!</definedName>
    <definedName name="_3N" localSheetId="1">#REF!</definedName>
    <definedName name="_3N">#REF!</definedName>
    <definedName name="_3NEO001" localSheetId="1">#REF!</definedName>
    <definedName name="_3NEO001">#REF!</definedName>
    <definedName name="_3NEO001_47" localSheetId="1">#REF!</definedName>
    <definedName name="_3NEO001_47">#REF!</definedName>
    <definedName name="_3NEO002" localSheetId="1">#REF!</definedName>
    <definedName name="_3NEO002">#REF!</definedName>
    <definedName name="_3NEO002_47" localSheetId="1">#REF!</definedName>
    <definedName name="_3NEO002_47">#REF!</definedName>
    <definedName name="_3PKABC1" localSheetId="1">#REF!</definedName>
    <definedName name="_3PKABC1">#REF!</definedName>
    <definedName name="_3PKABC1_47" localSheetId="1">#REF!</definedName>
    <definedName name="_3PKABC1_47">#REF!</definedName>
    <definedName name="_3PKDOM1" localSheetId="1">#REF!</definedName>
    <definedName name="_3PKDOM1">#REF!</definedName>
    <definedName name="_3PKDOM2" localSheetId="1">#REF!</definedName>
    <definedName name="_3PKDOM2">#REF!</definedName>
    <definedName name="_3PKHT01" localSheetId="1">#REF!</definedName>
    <definedName name="_3PKHT01">#REF!</definedName>
    <definedName name="_3PKHT01_47" localSheetId="1">#REF!</definedName>
    <definedName name="_3PKHT01_47">#REF!</definedName>
    <definedName name="_3QUARTD" localSheetId="1">#REF!</definedName>
    <definedName name="_3QUARTD">#REF!</definedName>
    <definedName name="_3QUARTD_47" localSheetId="1">#REF!</definedName>
    <definedName name="_3QUARTD_47">#REF!</definedName>
    <definedName name="_3RACK31" localSheetId="1">#REF!</definedName>
    <definedName name="_3RACK31">#REF!</definedName>
    <definedName name="_3RACK31_47" localSheetId="1">#REF!</definedName>
    <definedName name="_3RACK31_47">#REF!</definedName>
    <definedName name="_3RACK41" localSheetId="1">#REF!</definedName>
    <definedName name="_3RACK41">#REF!</definedName>
    <definedName name="_3RACK41_47" localSheetId="1">#REF!</definedName>
    <definedName name="_3RACK41_47">#REF!</definedName>
    <definedName name="_3TDIA01" localSheetId="1">#REF!</definedName>
    <definedName name="_3TDIA01">#REF!</definedName>
    <definedName name="_3TDIA01_47" localSheetId="1">#REF!</definedName>
    <definedName name="_3TDIA01_47">#REF!</definedName>
    <definedName name="_3TDIA02" localSheetId="1">#REF!</definedName>
    <definedName name="_3TDIA02">#REF!</definedName>
    <definedName name="_3TDIA02_47" localSheetId="1">#REF!</definedName>
    <definedName name="_3TDIA02_47">#REF!</definedName>
    <definedName name="_3TRU091" localSheetId="1">#REF!</definedName>
    <definedName name="_3TRU091">#REF!</definedName>
    <definedName name="_3TRU091_47" localSheetId="1">#REF!</definedName>
    <definedName name="_3TRU091_47">#REF!</definedName>
    <definedName name="_3TRU101" localSheetId="1">#REF!</definedName>
    <definedName name="_3TRU101">#REF!</definedName>
    <definedName name="_3TRU101_47" localSheetId="1">#REF!</definedName>
    <definedName name="_3TRU101_47">#REF!</definedName>
    <definedName name="_3TRU102" localSheetId="1">#REF!</definedName>
    <definedName name="_3TRU102">#REF!</definedName>
    <definedName name="_3TRU102_47" localSheetId="1">#REF!</definedName>
    <definedName name="_3TRU102_47">#REF!</definedName>
    <definedName name="_3TRU121" localSheetId="1">#REF!</definedName>
    <definedName name="_3TRU121">#REF!</definedName>
    <definedName name="_3TRU121_47" localSheetId="1">#REF!</definedName>
    <definedName name="_3TRU121_47">#REF!</definedName>
    <definedName name="_3TRU731" localSheetId="1">#REF!</definedName>
    <definedName name="_3TRU731">#REF!</definedName>
    <definedName name="_3TRU731_47" localSheetId="1">#REF!</definedName>
    <definedName name="_3TRU731_47">#REF!</definedName>
    <definedName name="_3TRU841" localSheetId="1">#REF!</definedName>
    <definedName name="_3TRU841">#REF!</definedName>
    <definedName name="_3TRU841_47" localSheetId="1">#REF!</definedName>
    <definedName name="_3TRU841_47">#REF!</definedName>
    <definedName name="_3TRU842" localSheetId="1">#REF!</definedName>
    <definedName name="_3TRU842">#REF!</definedName>
    <definedName name="_3TRU842_47" localSheetId="1">#REF!</definedName>
    <definedName name="_3TRU842_47">#REF!</definedName>
    <definedName name="_3TRU843" localSheetId="1">#REF!</definedName>
    <definedName name="_3TRU843">#REF!</definedName>
    <definedName name="_3TRU843_47" localSheetId="1">#REF!</definedName>
    <definedName name="_3TRU843_47">#REF!</definedName>
    <definedName name="_3TU0601" localSheetId="1">#REF!</definedName>
    <definedName name="_3TU0601">#REF!</definedName>
    <definedName name="_3TU0601_47" localSheetId="1">#REF!</definedName>
    <definedName name="_3TU0601_47">#REF!</definedName>
    <definedName name="_3TU0602" localSheetId="1">#REF!</definedName>
    <definedName name="_3TU0602">#REF!</definedName>
    <definedName name="_3TU0602_47" localSheetId="1">#REF!</definedName>
    <definedName name="_3TU0602_47">#REF!</definedName>
    <definedName name="_3TU0603" localSheetId="1">#REF!</definedName>
    <definedName name="_3TU0603">#REF!</definedName>
    <definedName name="_3TU0603_47" localSheetId="1">#REF!</definedName>
    <definedName name="_3TU0603_47">#REF!</definedName>
    <definedName name="_3TU0609" localSheetId="1">#REF!</definedName>
    <definedName name="_3TU0609">#REF!</definedName>
    <definedName name="_3TU0609_47" localSheetId="1">#REF!</definedName>
    <definedName name="_3TU0609_47">#REF!</definedName>
    <definedName name="_3TU0901" localSheetId="1">#REF!</definedName>
    <definedName name="_3TU0901">#REF!</definedName>
    <definedName name="_3TU0901_47" localSheetId="1">#REF!</definedName>
    <definedName name="_3TU0901_47">#REF!</definedName>
    <definedName name="_3TU0902" localSheetId="1">#REF!</definedName>
    <definedName name="_3TU0902">#REF!</definedName>
    <definedName name="_3TU0902_47" localSheetId="1">#REF!</definedName>
    <definedName name="_3TU0902_47">#REF!</definedName>
    <definedName name="_3TU0903" localSheetId="1">#REF!</definedName>
    <definedName name="_3TU0903">#REF!</definedName>
    <definedName name="_3TU0903_47" localSheetId="1">#REF!</definedName>
    <definedName name="_3TU0903_47">#REF!</definedName>
    <definedName name="_402qlda_1">qlda</definedName>
    <definedName name="_408qlda_11_1">qlda_11</definedName>
    <definedName name="_414qlda_12_1">qlda_12</definedName>
    <definedName name="_420qlda_13_1">qlda_13</definedName>
    <definedName name="_426qlda_14_1">qlda_14</definedName>
    <definedName name="_42cplhsmt_14_1">cplhsmt_14</definedName>
    <definedName name="_430.001" localSheetId="1">#REF!</definedName>
    <definedName name="_430.001">#REF!</definedName>
    <definedName name="_432qlda_15_1">qlda_15</definedName>
    <definedName name="_438qlda_38_1">qlda_38</definedName>
    <definedName name="_444tinhqt_1">tinhqt</definedName>
    <definedName name="_450tinhqt_11_1">tinhqt_11</definedName>
    <definedName name="_456tinhqt_12_1">tinhqt_12</definedName>
    <definedName name="_462tinhqt_13_1">tinhqt_13</definedName>
    <definedName name="_468tinhqt_14_1">tinhqt_14</definedName>
    <definedName name="_474tinhqt_15_1">tinhqt_15</definedName>
    <definedName name="_480tinhqt_38_1">tinhqt_38</definedName>
    <definedName name="_486tkp_1">#N/A</definedName>
    <definedName name="_48cplhsmt_15_1">cplhsmt_15</definedName>
    <definedName name="_492tkp_11_1">tkp_11</definedName>
    <definedName name="_498tkp_12_1">tkp_12</definedName>
    <definedName name="_4CDB095" localSheetId="1">#REF!</definedName>
    <definedName name="_4CDB095">#REF!</definedName>
    <definedName name="_4CDB120" localSheetId="1">#REF!</definedName>
    <definedName name="_4CDB120">#REF!</definedName>
    <definedName name="_4CDTT01" localSheetId="1">#REF!</definedName>
    <definedName name="_4CDTT01">#REF!</definedName>
    <definedName name="_4CDTT01_47" localSheetId="1">#REF!</definedName>
    <definedName name="_4CDTT01_47">#REF!</definedName>
    <definedName name="_4CNT050" localSheetId="1">#REF!</definedName>
    <definedName name="_4CNT050">#REF!</definedName>
    <definedName name="_4CNT050_47" localSheetId="1">#REF!</definedName>
    <definedName name="_4CNT050_47">#REF!</definedName>
    <definedName name="_4CNT095" localSheetId="1">#REF!</definedName>
    <definedName name="_4CNT095">#REF!</definedName>
    <definedName name="_4CNT095_47" localSheetId="1">#REF!</definedName>
    <definedName name="_4CNT095_47">#REF!</definedName>
    <definedName name="_4CNT150" localSheetId="1">#REF!</definedName>
    <definedName name="_4CNT150">#REF!</definedName>
    <definedName name="_4CNT150_47" localSheetId="1">#REF!</definedName>
    <definedName name="_4CNT150_47">#REF!</definedName>
    <definedName name="_4CNT240" localSheetId="1">#REF!</definedName>
    <definedName name="_4CNT240">#REF!</definedName>
    <definedName name="_4CNT240_47" localSheetId="1">#REF!</definedName>
    <definedName name="_4CNT240_47">#REF!</definedName>
    <definedName name="_4CTL050" localSheetId="1">#REF!</definedName>
    <definedName name="_4CTL050">#REF!</definedName>
    <definedName name="_4CTL050_47" localSheetId="1">#REF!</definedName>
    <definedName name="_4CTL050_47">#REF!</definedName>
    <definedName name="_4CTL095" localSheetId="1">#REF!</definedName>
    <definedName name="_4CTL095">#REF!</definedName>
    <definedName name="_4CTL095_47" localSheetId="1">#REF!</definedName>
    <definedName name="_4CTL095_47">#REF!</definedName>
    <definedName name="_4CTL150" localSheetId="1">#REF!</definedName>
    <definedName name="_4CTL150">#REF!</definedName>
    <definedName name="_4CTL150_47" localSheetId="1">#REF!</definedName>
    <definedName name="_4CTL150_47">#REF!</definedName>
    <definedName name="_4CTL240" localSheetId="1">#REF!</definedName>
    <definedName name="_4CTL240">#REF!</definedName>
    <definedName name="_4CTL240_47" localSheetId="1">#REF!</definedName>
    <definedName name="_4CTL240_47">#REF!</definedName>
    <definedName name="_4ED2062" localSheetId="1">#REF!</definedName>
    <definedName name="_4ED2062">#REF!</definedName>
    <definedName name="_4ED2063" localSheetId="1">#REF!</definedName>
    <definedName name="_4ED2063">#REF!</definedName>
    <definedName name="_4ED2064" localSheetId="1">#REF!</definedName>
    <definedName name="_4ED2064">#REF!</definedName>
    <definedName name="_4FCO100" localSheetId="1">#REF!</definedName>
    <definedName name="_4FCO100">#REF!</definedName>
    <definedName name="_4FCO100_47" localSheetId="1">#REF!</definedName>
    <definedName name="_4FCO100_47">#REF!</definedName>
    <definedName name="_4FCO101" localSheetId="1">#REF!</definedName>
    <definedName name="_4FCO101">#REF!</definedName>
    <definedName name="_4FCO200" localSheetId="1">#REF!</definedName>
    <definedName name="_4FCO200">#REF!</definedName>
    <definedName name="_4GDDCN1" localSheetId="1">#REF!</definedName>
    <definedName name="_4GDDCN1">#REF!</definedName>
    <definedName name="_4GIA101" localSheetId="1">#REF!</definedName>
    <definedName name="_4GIA101">#REF!</definedName>
    <definedName name="_4GOIC01" localSheetId="1">#REF!</definedName>
    <definedName name="_4GOIC01">#REF!</definedName>
    <definedName name="_4GOIC01_47" localSheetId="1">#REF!</definedName>
    <definedName name="_4GOIC01_47">#REF!</definedName>
    <definedName name="_4HDCTT1" localSheetId="1">#REF!</definedName>
    <definedName name="_4HDCTT1">#REF!</definedName>
    <definedName name="_4HDCTT1_47" localSheetId="1">#REF!</definedName>
    <definedName name="_4HDCTT1_47">#REF!</definedName>
    <definedName name="_4HDCTT2" localSheetId="1">#REF!</definedName>
    <definedName name="_4HDCTT2">#REF!</definedName>
    <definedName name="_4HDCTT2_47" localSheetId="1">#REF!</definedName>
    <definedName name="_4HDCTT2_47">#REF!</definedName>
    <definedName name="_4HDCTT3" localSheetId="1">#REF!</definedName>
    <definedName name="_4HDCTT3">#REF!</definedName>
    <definedName name="_4HDCTT3_47" localSheetId="1">#REF!</definedName>
    <definedName name="_4HDCTT3_47">#REF!</definedName>
    <definedName name="_4HDCTT4" localSheetId="1">#REF!</definedName>
    <definedName name="_4HDCTT4">#REF!</definedName>
    <definedName name="_4HDCTT4_47" localSheetId="1">#REF!</definedName>
    <definedName name="_4HDCTT4_47">#REF!</definedName>
    <definedName name="_4HNCTT1" localSheetId="1">#REF!</definedName>
    <definedName name="_4HNCTT1">#REF!</definedName>
    <definedName name="_4HNCTT1_47" localSheetId="1">#REF!</definedName>
    <definedName name="_4HNCTT1_47">#REF!</definedName>
    <definedName name="_4HNCTT2" localSheetId="1">#REF!</definedName>
    <definedName name="_4HNCTT2">#REF!</definedName>
    <definedName name="_4HNCTT2_47" localSheetId="1">#REF!</definedName>
    <definedName name="_4HNCTT2_47">#REF!</definedName>
    <definedName name="_4HNCTT3" localSheetId="1">#REF!</definedName>
    <definedName name="_4HNCTT3">#REF!</definedName>
    <definedName name="_4HNCTT3_47" localSheetId="1">#REF!</definedName>
    <definedName name="_4HNCTT3_47">#REF!</definedName>
    <definedName name="_4HNCTT4" localSheetId="1">#REF!</definedName>
    <definedName name="_4HNCTT4">#REF!</definedName>
    <definedName name="_4HNCTT4_47" localSheetId="1">#REF!</definedName>
    <definedName name="_4HNCTT4_47">#REF!</definedName>
    <definedName name="_4KEPC01" localSheetId="1">#REF!</definedName>
    <definedName name="_4KEPC01">#REF!</definedName>
    <definedName name="_4KEPC01_47" localSheetId="1">#REF!</definedName>
    <definedName name="_4KEPC01_47">#REF!</definedName>
    <definedName name="_4LA1001" localSheetId="1">#REF!</definedName>
    <definedName name="_4LA1001">#REF!</definedName>
    <definedName name="_4LBCO01" localSheetId="1">#REF!</definedName>
    <definedName name="_4LBCO01">#REF!</definedName>
    <definedName name="_4LBCO01_47" localSheetId="1">#REF!</definedName>
    <definedName name="_4LBCO01_47">#REF!</definedName>
    <definedName name="_4OSLCN2" localSheetId="1">#REF!</definedName>
    <definedName name="_4OSLCN2">#REF!</definedName>
    <definedName name="_4OSLCTT" localSheetId="1">#REF!</definedName>
    <definedName name="_4OSLCTT">#REF!</definedName>
    <definedName name="_4OSLCTT_47" localSheetId="1">#REF!</definedName>
    <definedName name="_4OSLCTT_47">#REF!</definedName>
    <definedName name="_4PKIECN" localSheetId="1">#REF!</definedName>
    <definedName name="_4PKIECN">#REF!</definedName>
    <definedName name="_4VATLT1" localSheetId="1">#REF!</definedName>
    <definedName name="_4VATLT1">#REF!</definedName>
    <definedName name="_504tkp_13_1">tkp_13</definedName>
    <definedName name="_510tkp_14_1">tkp_14</definedName>
    <definedName name="_516tkp_15_1">tkp_15</definedName>
    <definedName name="_522tkp_38_1">tkp_38</definedName>
    <definedName name="_528tkpdt_1">tkpdt</definedName>
    <definedName name="_534tkpdt_11_1">tkpdt_11</definedName>
    <definedName name="_540tkpdt_12_1">tkpdt_12</definedName>
    <definedName name="_546tkpdt_13_1">tkpdt_13</definedName>
    <definedName name="_54cplhsmt_38_1">cplhsmt_38</definedName>
    <definedName name="_552tkpdt_14_1">tkpdt_14</definedName>
    <definedName name="_558tkpdt_15_1">tkpdt_15</definedName>
    <definedName name="_564tkpdt_38_1">tkpdt_38</definedName>
    <definedName name="_5CNHT91" localSheetId="1">#REF!</definedName>
    <definedName name="_5CNHT91">#REF!</definedName>
    <definedName name="_5CNHT95" localSheetId="1">#REF!</definedName>
    <definedName name="_5CNHT95">#REF!</definedName>
    <definedName name="_5CNHT95_47" localSheetId="1">#REF!</definedName>
    <definedName name="_5CNHT95_47">#REF!</definedName>
    <definedName name="_5DNCNG1" localSheetId="1">#REF!</definedName>
    <definedName name="_5DNCNG1">#REF!</definedName>
    <definedName name="_5GOIC01" localSheetId="1">#REF!</definedName>
    <definedName name="_5GOIC01">#REF!</definedName>
    <definedName name="_5GOIC01_47" localSheetId="1">#REF!</definedName>
    <definedName name="_5GOIC01_47">#REF!</definedName>
    <definedName name="_5GOIC03" localSheetId="1">#REF!</definedName>
    <definedName name="_5GOIC03">#REF!</definedName>
    <definedName name="_5HDCHT1" localSheetId="1">#REF!</definedName>
    <definedName name="_5HDCHT1">#REF!</definedName>
    <definedName name="_5HDCHT1_47" localSheetId="1">#REF!</definedName>
    <definedName name="_5HDCHT1_47">#REF!</definedName>
    <definedName name="_5HDCHT4" localSheetId="1">#REF!</definedName>
    <definedName name="_5HDCHT4">#REF!</definedName>
    <definedName name="_5KEPC01" localSheetId="1">#REF!</definedName>
    <definedName name="_5KEPC01">#REF!</definedName>
    <definedName name="_5KEPC01_47" localSheetId="1">#REF!</definedName>
    <definedName name="_5KEPC01_47">#REF!</definedName>
    <definedName name="_5KEPC02" localSheetId="1">#REF!</definedName>
    <definedName name="_5KEPC02">#REF!</definedName>
    <definedName name="_5OSLCH5" localSheetId="1">#REF!</definedName>
    <definedName name="_5OSLCH5">#REF!</definedName>
    <definedName name="_5OSLCHT" localSheetId="1">#REF!</definedName>
    <definedName name="_5OSLCHT">#REF!</definedName>
    <definedName name="_5OSLCHT_47" localSheetId="1">#REF!</definedName>
    <definedName name="_5OSLCHT_47">#REF!</definedName>
    <definedName name="_5TU120" localSheetId="1">#REF!</definedName>
    <definedName name="_5TU120">#REF!</definedName>
    <definedName name="_5TU130" localSheetId="1">#REF!</definedName>
    <definedName name="_5TU130">#REF!</definedName>
    <definedName name="_60cptdhsmt_1">cptdhsmt</definedName>
    <definedName name="_66cptdhsmt_11_1">cptdhsmt_11</definedName>
    <definedName name="_6A01.Col_16_1" localSheetId="1">COLUMNS('ChiTiet (2)'!A01.Header)</definedName>
    <definedName name="_6A01.Col_16_1">COLUMNS(A01.Header)</definedName>
    <definedName name="_6ABC501" localSheetId="1">#REF!</definedName>
    <definedName name="_6ABC501">#REF!</definedName>
    <definedName name="_6ABC701" localSheetId="1">#REF!</definedName>
    <definedName name="_6ABC701">#REF!</definedName>
    <definedName name="_6ABC951" localSheetId="1">#REF!</definedName>
    <definedName name="_6ABC951">#REF!</definedName>
    <definedName name="_6BNTTTH" localSheetId="1">#REF!</definedName>
    <definedName name="_6BNTTTH">#REF!</definedName>
    <definedName name="_6BNTTTH_47" localSheetId="1">#REF!</definedName>
    <definedName name="_6BNTTTH_47">#REF!</definedName>
    <definedName name="_6BRANCH" localSheetId="1">#REF!</definedName>
    <definedName name="_6BRANCH">#REF!</definedName>
    <definedName name="_6BTHT01" localSheetId="1">#REF!</definedName>
    <definedName name="_6BTHT01">#REF!</definedName>
    <definedName name="_6BTHT02" localSheetId="1">#REF!</definedName>
    <definedName name="_6BTHT02">#REF!</definedName>
    <definedName name="_6BTHT11" localSheetId="1">#REF!</definedName>
    <definedName name="_6BTHT11">#REF!</definedName>
    <definedName name="_6CHAG01" localSheetId="1">#REF!</definedName>
    <definedName name="_6CHAG01">#REF!</definedName>
    <definedName name="_6CHAG02" localSheetId="1">#REF!</definedName>
    <definedName name="_6CHAG02">#REF!</definedName>
    <definedName name="_6CHAG03" localSheetId="1">#REF!</definedName>
    <definedName name="_6CHAG03">#REF!</definedName>
    <definedName name="_6CHAG04" localSheetId="1">#REF!</definedName>
    <definedName name="_6CHAG04">#REF!</definedName>
    <definedName name="_6CHDG01" localSheetId="1">#REF!</definedName>
    <definedName name="_6CHDG01">#REF!</definedName>
    <definedName name="_6CHDG02" localSheetId="1">#REF!</definedName>
    <definedName name="_6CHDG02">#REF!</definedName>
    <definedName name="_6CHDG03" localSheetId="1">#REF!</definedName>
    <definedName name="_6CHDG03">#REF!</definedName>
    <definedName name="_6CHDG04" localSheetId="1">#REF!</definedName>
    <definedName name="_6CHDG04">#REF!</definedName>
    <definedName name="_6CHSG01" localSheetId="1">#REF!</definedName>
    <definedName name="_6CHSG01">#REF!</definedName>
    <definedName name="_6CHSG02" localSheetId="1">#REF!</definedName>
    <definedName name="_6CHSG02">#REF!</definedName>
    <definedName name="_6CLHT01" localSheetId="1">#REF!</definedName>
    <definedName name="_6CLHT01">#REF!</definedName>
    <definedName name="_6CLHT02" localSheetId="1">#REF!</definedName>
    <definedName name="_6CLHT02">#REF!</definedName>
    <definedName name="_6CLHT03" localSheetId="1">#REF!</definedName>
    <definedName name="_6CLHT03">#REF!</definedName>
    <definedName name="_6COABC1" localSheetId="1">#REF!</definedName>
    <definedName name="_6COABC1">#REF!</definedName>
    <definedName name="_6CPHA01" localSheetId="1">#REF!</definedName>
    <definedName name="_6CPHA01">#REF!</definedName>
    <definedName name="_6DA0001" localSheetId="1">#REF!</definedName>
    <definedName name="_6DA0001">#REF!</definedName>
    <definedName name="_6DA0002" localSheetId="1">#REF!</definedName>
    <definedName name="_6DA0002">#REF!</definedName>
    <definedName name="_6DCT001" localSheetId="1">#REF!</definedName>
    <definedName name="_6DCT001">#REF!</definedName>
    <definedName name="_6DCTTBO" localSheetId="1">#REF!</definedName>
    <definedName name="_6DCTTBO">#REF!</definedName>
    <definedName name="_6DCTTBO_47" localSheetId="1">#REF!</definedName>
    <definedName name="_6DCTTBO_47">#REF!</definedName>
    <definedName name="_6DD24TT" localSheetId="1">#REF!</definedName>
    <definedName name="_6DD24TT">#REF!</definedName>
    <definedName name="_6DD24TT_47" localSheetId="1">#REF!</definedName>
    <definedName name="_6DD24TT_47">#REF!</definedName>
    <definedName name="_6DUPLEX" localSheetId="1">#REF!</definedName>
    <definedName name="_6DUPLEX">#REF!</definedName>
    <definedName name="_6FCOTBU" localSheetId="1">#REF!</definedName>
    <definedName name="_6FCOTBU">#REF!</definedName>
    <definedName name="_6FCOTBU_47" localSheetId="1">#REF!</definedName>
    <definedName name="_6FCOTBU_47">#REF!</definedName>
    <definedName name="_6FERRU1" localSheetId="1">#REF!</definedName>
    <definedName name="_6FERRU1">#REF!</definedName>
    <definedName name="_6FERRU2" localSheetId="1">#REF!</definedName>
    <definedName name="_6FERRU2">#REF!</definedName>
    <definedName name="_6KD3501" localSheetId="1">#REF!</definedName>
    <definedName name="_6KD3501">#REF!</definedName>
    <definedName name="_6KD3502" localSheetId="1">#REF!</definedName>
    <definedName name="_6KD3502">#REF!</definedName>
    <definedName name="_6KD3511" localSheetId="1">#REF!</definedName>
    <definedName name="_6KD3511">#REF!</definedName>
    <definedName name="_6KD3801" localSheetId="1">#REF!</definedName>
    <definedName name="_6KD3801">#REF!</definedName>
    <definedName name="_6KD4801" localSheetId="1">#REF!</definedName>
    <definedName name="_6KD4801">#REF!</definedName>
    <definedName name="_6KD5011" localSheetId="1">#REF!</definedName>
    <definedName name="_6KD5011">#REF!</definedName>
    <definedName name="_6KD7501" localSheetId="1">#REF!</definedName>
    <definedName name="_6KD7501">#REF!</definedName>
    <definedName name="_6KD9501" localSheetId="1">#REF!</definedName>
    <definedName name="_6KD9501">#REF!</definedName>
    <definedName name="_6LABC01" localSheetId="1">#REF!</definedName>
    <definedName name="_6LABC01">#REF!</definedName>
    <definedName name="_6LATUBU" localSheetId="1">#REF!</definedName>
    <definedName name="_6LATUBU">#REF!</definedName>
    <definedName name="_6LATUBU_47" localSheetId="1">#REF!</definedName>
    <definedName name="_6LATUBU_47">#REF!</definedName>
    <definedName name="_6MONG01" localSheetId="1">#REF!</definedName>
    <definedName name="_6MONG01">#REF!</definedName>
    <definedName name="_6NEO002" localSheetId="1">#REF!</definedName>
    <definedName name="_6NEO002">#REF!</definedName>
    <definedName name="_6PKABC1" localSheetId="1">#REF!</definedName>
    <definedName name="_6PKABC1">#REF!</definedName>
    <definedName name="_6PKHT01" localSheetId="1">#REF!</definedName>
    <definedName name="_6PKHT01">#REF!</definedName>
    <definedName name="_6QUARTD" localSheetId="1">#REF!</definedName>
    <definedName name="_6QUARTD">#REF!</definedName>
    <definedName name="_6RACK31" localSheetId="1">#REF!</definedName>
    <definedName name="_6RACK31">#REF!</definedName>
    <definedName name="_6RACK41" localSheetId="1">#REF!</definedName>
    <definedName name="_6RACK41">#REF!</definedName>
    <definedName name="_6SDTT24" localSheetId="1">#REF!</definedName>
    <definedName name="_6SDTT24">#REF!</definedName>
    <definedName name="_6SDTT24_47" localSheetId="1">#REF!</definedName>
    <definedName name="_6SDTT24_47">#REF!</definedName>
    <definedName name="_6TBUDTT" localSheetId="1">#REF!</definedName>
    <definedName name="_6TBUDTT">#REF!</definedName>
    <definedName name="_6TBUDTT_47" localSheetId="1">#REF!</definedName>
    <definedName name="_6TBUDTT_47">#REF!</definedName>
    <definedName name="_6TDDDTT" localSheetId="1">#REF!</definedName>
    <definedName name="_6TDDDTT">#REF!</definedName>
    <definedName name="_6TDDDTT_47" localSheetId="1">#REF!</definedName>
    <definedName name="_6TDDDTT_47">#REF!</definedName>
    <definedName name="_6TDIA01" localSheetId="1">#REF!</definedName>
    <definedName name="_6TDIA01">#REF!</definedName>
    <definedName name="_6TDIA02" localSheetId="1">#REF!</definedName>
    <definedName name="_6TDIA02">#REF!</definedName>
    <definedName name="_6TLTTTH" localSheetId="1">#REF!</definedName>
    <definedName name="_6TLTTTH">#REF!</definedName>
    <definedName name="_6TLTTTH_47" localSheetId="1">#REF!</definedName>
    <definedName name="_6TLTTTH_47">#REF!</definedName>
    <definedName name="_6TRU091" localSheetId="1">#REF!</definedName>
    <definedName name="_6TRU091">#REF!</definedName>
    <definedName name="_6TRU101" localSheetId="1">#REF!</definedName>
    <definedName name="_6TRU101">#REF!</definedName>
    <definedName name="_6TRU102" localSheetId="1">#REF!</definedName>
    <definedName name="_6TRU102">#REF!</definedName>
    <definedName name="_6TRU121" localSheetId="1">#REF!</definedName>
    <definedName name="_6TRU121">#REF!</definedName>
    <definedName name="_6TRU122" localSheetId="1">#REF!</definedName>
    <definedName name="_6TRU122">#REF!</definedName>
    <definedName name="_6TRU731" localSheetId="1">#REF!</definedName>
    <definedName name="_6TRU731">#REF!</definedName>
    <definedName name="_6TRU841" localSheetId="1">#REF!</definedName>
    <definedName name="_6TRU841">#REF!</definedName>
    <definedName name="_6TRU842" localSheetId="1">#REF!</definedName>
    <definedName name="_6TRU842">#REF!</definedName>
    <definedName name="_6TRU843" localSheetId="1">#REF!</definedName>
    <definedName name="_6TRU843">#REF!</definedName>
    <definedName name="_6TU0601" localSheetId="1">#REF!</definedName>
    <definedName name="_6TU0601">#REF!</definedName>
    <definedName name="_6TU0602" localSheetId="1">#REF!</definedName>
    <definedName name="_6TU0602">#REF!</definedName>
    <definedName name="_6TU0603" localSheetId="1">#REF!</definedName>
    <definedName name="_6TU0603">#REF!</definedName>
    <definedName name="_6TU0901" localSheetId="1">#REF!</definedName>
    <definedName name="_6TU0901">#REF!</definedName>
    <definedName name="_6TU0902" localSheetId="1">#REF!</definedName>
    <definedName name="_6TU0902">#REF!</definedName>
    <definedName name="_6TU0903" localSheetId="1">#REF!</definedName>
    <definedName name="_6TU0903">#REF!</definedName>
    <definedName name="_6TUBUTT" localSheetId="1">#REF!</definedName>
    <definedName name="_6TUBUTT">#REF!</definedName>
    <definedName name="_6TUBUTT_47" localSheetId="1">#REF!</definedName>
    <definedName name="_6TUBUTT_47">#REF!</definedName>
    <definedName name="_6UCLVIS" localSheetId="1">#REF!</definedName>
    <definedName name="_6UCLVIS">#REF!</definedName>
    <definedName name="_6UCLVIS_47" localSheetId="1">#REF!</definedName>
    <definedName name="_6UCLVIS_47">#REF!</definedName>
    <definedName name="_72cptdhsmt_12_1">cptdhsmt_12</definedName>
    <definedName name="_78cptdhsmt_13_1">cptdhsmt_13</definedName>
    <definedName name="_7DNCABC" localSheetId="1">#REF!</definedName>
    <definedName name="_7DNCABC">#REF!</definedName>
    <definedName name="_7DNCABC_47" localSheetId="1">#REF!</definedName>
    <definedName name="_7DNCABC_47">#REF!</definedName>
    <definedName name="_7HDCTBU" localSheetId="1">#REF!</definedName>
    <definedName name="_7HDCTBU">#REF!</definedName>
    <definedName name="_7HDCTBU_47" localSheetId="1">#REF!</definedName>
    <definedName name="_7HDCTBU_47">#REF!</definedName>
    <definedName name="_7Mong" localSheetId="1">#REF!</definedName>
    <definedName name="_7Mong">#REF!</definedName>
    <definedName name="_7Neo" localSheetId="1">#REF!</definedName>
    <definedName name="_7Neo">#REF!</definedName>
    <definedName name="_7PKTUBU" localSheetId="1">#REF!</definedName>
    <definedName name="_7PKTUBU">#REF!</definedName>
    <definedName name="_7PKTUBU_47" localSheetId="1">#REF!</definedName>
    <definedName name="_7PKTUBU_47">#REF!</definedName>
    <definedName name="_7TBHT20" localSheetId="1">#REF!</definedName>
    <definedName name="_7TBHT20">#REF!</definedName>
    <definedName name="_7TBHT20_47" localSheetId="1">#REF!</definedName>
    <definedName name="_7TBHT20_47">#REF!</definedName>
    <definedName name="_7TBHT30" localSheetId="1">#REF!</definedName>
    <definedName name="_7TBHT30">#REF!</definedName>
    <definedName name="_7TBHT30_47" localSheetId="1">#REF!</definedName>
    <definedName name="_7TBHT30_47">#REF!</definedName>
    <definedName name="_7TDCABC" localSheetId="1">#REF!</definedName>
    <definedName name="_7TDCABC">#REF!</definedName>
    <definedName name="_7TDCABC_47" localSheetId="1">#REF!</definedName>
    <definedName name="_7TDCABC_47">#REF!</definedName>
    <definedName name="_7TiepDia" localSheetId="1">#REF!</definedName>
    <definedName name="_7TiepDia">#REF!</definedName>
    <definedName name="_7Tru" localSheetId="1">#REF!</definedName>
    <definedName name="_7Tru">#REF!</definedName>
    <definedName name="_7Xa" localSheetId="1">#REF!</definedName>
    <definedName name="_7Xa">#REF!</definedName>
    <definedName name="_84cptdhsmt_14_1">cptdhsmt_14</definedName>
    <definedName name="_90cptdhsmt_15_1">cptdhsmt_15</definedName>
    <definedName name="_96cptdhsmt_38_1">cptdhsmt_38</definedName>
    <definedName name="_a1" localSheetId="28" hidden="1">{"'Sheet1'!$L$16"}</definedName>
    <definedName name="_a1" localSheetId="29" hidden="1">{"'Sheet1'!$L$16"}</definedName>
    <definedName name="_a1" hidden="1">{"'Sheet1'!$L$16"}</definedName>
    <definedName name="_a129" hidden="1">{"Offgrid",#N/A,FALSE,"OFFGRID";"Region",#N/A,FALSE,"REGION";"Offgrid -2",#N/A,FALSE,"OFFGRID";"WTP",#N/A,FALSE,"WTP";"WTP -2",#N/A,FALSE,"WTP";"Project",#N/A,FALSE,"PROJECT";"Summary -2",#N/A,FALSE,"SUMMARY"}</definedName>
    <definedName name="_a130" hidden="1">{"Offgrid",#N/A,FALSE,"OFFGRID";"Region",#N/A,FALSE,"REGION";"Offgrid -2",#N/A,FALSE,"OFFGRID";"WTP",#N/A,FALSE,"WTP";"WTP -2",#N/A,FALSE,"WTP";"Project",#N/A,FALSE,"PROJECT";"Summary -2",#N/A,FALSE,"SUMMARY"}</definedName>
    <definedName name="_A6" hidden="1">{"'Sheet1'!$L$16"}</definedName>
    <definedName name="_atn1" localSheetId="0">#REF!</definedName>
    <definedName name="_atn1" localSheetId="27">#REF!</definedName>
    <definedName name="_atn1" localSheetId="28">#REF!</definedName>
    <definedName name="_atn1" localSheetId="1">#REF!</definedName>
    <definedName name="_atn1">#REF!</definedName>
    <definedName name="_atn10" localSheetId="0">#REF!</definedName>
    <definedName name="_atn10" localSheetId="27">#REF!</definedName>
    <definedName name="_atn10" localSheetId="28">#REF!</definedName>
    <definedName name="_atn10" localSheetId="1">#REF!</definedName>
    <definedName name="_atn10">#REF!</definedName>
    <definedName name="_atn2" localSheetId="0">#REF!</definedName>
    <definedName name="_atn2" localSheetId="27">#REF!</definedName>
    <definedName name="_atn2" localSheetId="28">#REF!</definedName>
    <definedName name="_atn2" localSheetId="1">#REF!</definedName>
    <definedName name="_atn2">#REF!</definedName>
    <definedName name="_atn3" localSheetId="0">#REF!</definedName>
    <definedName name="_atn3" localSheetId="27">#REF!</definedName>
    <definedName name="_atn3" localSheetId="28">#REF!</definedName>
    <definedName name="_atn3" localSheetId="1">#REF!</definedName>
    <definedName name="_atn3">#REF!</definedName>
    <definedName name="_atn4" localSheetId="0">#REF!</definedName>
    <definedName name="_atn4" localSheetId="27">#REF!</definedName>
    <definedName name="_atn4" localSheetId="28">#REF!</definedName>
    <definedName name="_atn4" localSheetId="1">#REF!</definedName>
    <definedName name="_atn4">#REF!</definedName>
    <definedName name="_atn5" localSheetId="0">#REF!</definedName>
    <definedName name="_atn5" localSheetId="27">#REF!</definedName>
    <definedName name="_atn5" localSheetId="28">#REF!</definedName>
    <definedName name="_atn5" localSheetId="1">#REF!</definedName>
    <definedName name="_atn5">#REF!</definedName>
    <definedName name="_atn6" localSheetId="0">#REF!</definedName>
    <definedName name="_atn6" localSheetId="27">#REF!</definedName>
    <definedName name="_atn6" localSheetId="28">#REF!</definedName>
    <definedName name="_atn6" localSheetId="1">#REF!</definedName>
    <definedName name="_atn6">#REF!</definedName>
    <definedName name="_atn7" localSheetId="0">#REF!</definedName>
    <definedName name="_atn7" localSheetId="27">#REF!</definedName>
    <definedName name="_atn7" localSheetId="28">#REF!</definedName>
    <definedName name="_atn7" localSheetId="1">#REF!</definedName>
    <definedName name="_atn7">#REF!</definedName>
    <definedName name="_atn8" localSheetId="0">#REF!</definedName>
    <definedName name="_atn8" localSheetId="27">#REF!</definedName>
    <definedName name="_atn8" localSheetId="28">#REF!</definedName>
    <definedName name="_atn8" localSheetId="1">#REF!</definedName>
    <definedName name="_atn8">#REF!</definedName>
    <definedName name="_atn9" localSheetId="0">#REF!</definedName>
    <definedName name="_atn9" localSheetId="27">#REF!</definedName>
    <definedName name="_atn9" localSheetId="28">#REF!</definedName>
    <definedName name="_atn9" localSheetId="1">#REF!</definedName>
    <definedName name="_atn9">#REF!</definedName>
    <definedName name="_boi1" localSheetId="1">#REF!</definedName>
    <definedName name="_boi1">#REF!</definedName>
    <definedName name="_boi2" localSheetId="1">#REF!</definedName>
    <definedName name="_boi2">#REF!</definedName>
    <definedName name="_boi3" localSheetId="1">#REF!</definedName>
    <definedName name="_boi3">#REF!</definedName>
    <definedName name="_boi4" localSheetId="1">#REF!</definedName>
    <definedName name="_boi4">#REF!</definedName>
    <definedName name="_btm10" localSheetId="0">#REF!</definedName>
    <definedName name="_btm10" localSheetId="1">#REF!</definedName>
    <definedName name="_btm10">#REF!</definedName>
    <definedName name="_btm100" localSheetId="1">#REF!</definedName>
    <definedName name="_btm100">#REF!</definedName>
    <definedName name="_BTM150" localSheetId="1">#REF!</definedName>
    <definedName name="_BTM150">#REF!</definedName>
    <definedName name="_BTM200" localSheetId="1">#REF!</definedName>
    <definedName name="_BTM200">#REF!</definedName>
    <definedName name="_BTM250" localSheetId="1">#REF!</definedName>
    <definedName name="_BTM250">#REF!</definedName>
    <definedName name="_btM300" localSheetId="1">#REF!</definedName>
    <definedName name="_btM300">#REF!</definedName>
    <definedName name="_BTM50" localSheetId="1">#REF!</definedName>
    <definedName name="_BTM50">#REF!</definedName>
    <definedName name="_cao1" localSheetId="1">#REF!</definedName>
    <definedName name="_cao1">#REF!</definedName>
    <definedName name="_cao2" localSheetId="1">#REF!</definedName>
    <definedName name="_cao2">#REF!</definedName>
    <definedName name="_cao3" localSheetId="1">#REF!</definedName>
    <definedName name="_cao3">#REF!</definedName>
    <definedName name="_cao4" localSheetId="1">#REF!</definedName>
    <definedName name="_cao4">#REF!</definedName>
    <definedName name="_cao5" localSheetId="1">#REF!</definedName>
    <definedName name="_cao5">#REF!</definedName>
    <definedName name="_cao6" localSheetId="1">#REF!</definedName>
    <definedName name="_cao6">#REF!</definedName>
    <definedName name="_CON1" localSheetId="0">#REF!</definedName>
    <definedName name="_CON1" localSheetId="27">#REF!</definedName>
    <definedName name="_CON1" localSheetId="28">#REF!</definedName>
    <definedName name="_CON1" localSheetId="1">#REF!</definedName>
    <definedName name="_CON1">#REF!</definedName>
    <definedName name="_CON2" localSheetId="33">#REF!</definedName>
    <definedName name="_CON2" localSheetId="31">#REF!</definedName>
    <definedName name="_CON2" localSheetId="32">#REF!</definedName>
    <definedName name="_CON2" localSheetId="35">#REF!</definedName>
    <definedName name="_CON2" localSheetId="0">#REF!</definedName>
    <definedName name="_CON2" localSheetId="27">#REF!</definedName>
    <definedName name="_CON2" localSheetId="28">#REF!</definedName>
    <definedName name="_CON2" localSheetId="1">#REF!</definedName>
    <definedName name="_CON2">#REF!</definedName>
    <definedName name="_dai1" localSheetId="1">#REF!</definedName>
    <definedName name="_dai1">#REF!</definedName>
    <definedName name="_dai2" localSheetId="1">#REF!</definedName>
    <definedName name="_dai2">#REF!</definedName>
    <definedName name="_dai3" localSheetId="1">#REF!</definedName>
    <definedName name="_dai3">#REF!</definedName>
    <definedName name="_dai4" localSheetId="1">#REF!</definedName>
    <definedName name="_dai4">#REF!</definedName>
    <definedName name="_dai5" localSheetId="1">#REF!</definedName>
    <definedName name="_dai5">#REF!</definedName>
    <definedName name="_dai6" localSheetId="1">#REF!</definedName>
    <definedName name="_dai6">#REF!</definedName>
    <definedName name="_dam5" localSheetId="27">#REF!</definedName>
    <definedName name="_dam5" localSheetId="28">#REF!</definedName>
    <definedName name="_dam5" localSheetId="1">#REF!</definedName>
    <definedName name="_dam5">#REF!</definedName>
    <definedName name="_dam6" localSheetId="27">#REF!</definedName>
    <definedName name="_dam6" localSheetId="28">#REF!</definedName>
    <definedName name="_dam6" localSheetId="1">#REF!</definedName>
    <definedName name="_dam6">#REF!</definedName>
    <definedName name="_dam7" localSheetId="27">#REF!</definedName>
    <definedName name="_dam7" localSheetId="28">#REF!</definedName>
    <definedName name="_dam7" localSheetId="1">#REF!</definedName>
    <definedName name="_dam7">#REF!</definedName>
    <definedName name="_dam8" localSheetId="27">#REF!</definedName>
    <definedName name="_dam8" localSheetId="28">#REF!</definedName>
    <definedName name="_dam8" localSheetId="1">#REF!</definedName>
    <definedName name="_dam8">#REF!</definedName>
    <definedName name="_dan1" localSheetId="1">#REF!</definedName>
    <definedName name="_dan1">#REF!</definedName>
    <definedName name="_dan2" localSheetId="1">#REF!</definedName>
    <definedName name="_dan2">#REF!</definedName>
    <definedName name="_DDC3" localSheetId="1">#REF!</definedName>
    <definedName name="_DDC3">#REF!</definedName>
    <definedName name="_ddn400" localSheetId="0">#REF!</definedName>
    <definedName name="_ddn400" localSheetId="1">#REF!</definedName>
    <definedName name="_ddn400">#REF!</definedName>
    <definedName name="_ddn600" localSheetId="0">#REF!</definedName>
    <definedName name="_ddn600" localSheetId="1">#REF!</definedName>
    <definedName name="_ddn600">#REF!</definedName>
    <definedName name="_deo1" localSheetId="0">#REF!</definedName>
    <definedName name="_deo1" localSheetId="27">#REF!</definedName>
    <definedName name="_deo1" localSheetId="28">#REF!</definedName>
    <definedName name="_deo1" localSheetId="1">#REF!</definedName>
    <definedName name="_deo1">#REF!</definedName>
    <definedName name="_deo10" localSheetId="0">#REF!</definedName>
    <definedName name="_deo10" localSheetId="27">#REF!</definedName>
    <definedName name="_deo10" localSheetId="28">#REF!</definedName>
    <definedName name="_deo10" localSheetId="1">#REF!</definedName>
    <definedName name="_deo10">#REF!</definedName>
    <definedName name="_deo2" localSheetId="0">#REF!</definedName>
    <definedName name="_deo2" localSheetId="27">#REF!</definedName>
    <definedName name="_deo2" localSheetId="28">#REF!</definedName>
    <definedName name="_deo2" localSheetId="1">#REF!</definedName>
    <definedName name="_deo2">#REF!</definedName>
    <definedName name="_deo3" localSheetId="0">#REF!</definedName>
    <definedName name="_deo3" localSheetId="27">#REF!</definedName>
    <definedName name="_deo3" localSheetId="28">#REF!</definedName>
    <definedName name="_deo3" localSheetId="1">#REF!</definedName>
    <definedName name="_deo3">#REF!</definedName>
    <definedName name="_deo4" localSheetId="0">#REF!</definedName>
    <definedName name="_deo4" localSheetId="27">#REF!</definedName>
    <definedName name="_deo4" localSheetId="28">#REF!</definedName>
    <definedName name="_deo4" localSheetId="1">#REF!</definedName>
    <definedName name="_deo4">#REF!</definedName>
    <definedName name="_deo5" localSheetId="0">#REF!</definedName>
    <definedName name="_deo5" localSheetId="27">#REF!</definedName>
    <definedName name="_deo5" localSheetId="28">#REF!</definedName>
    <definedName name="_deo5" localSheetId="1">#REF!</definedName>
    <definedName name="_deo5">#REF!</definedName>
    <definedName name="_deo6" localSheetId="0">#REF!</definedName>
    <definedName name="_deo6" localSheetId="27">#REF!</definedName>
    <definedName name="_deo6" localSheetId="28">#REF!</definedName>
    <definedName name="_deo6" localSheetId="1">#REF!</definedName>
    <definedName name="_deo6">#REF!</definedName>
    <definedName name="_deo7" localSheetId="0">#REF!</definedName>
    <definedName name="_deo7" localSheetId="27">#REF!</definedName>
    <definedName name="_deo7" localSheetId="28">#REF!</definedName>
    <definedName name="_deo7" localSheetId="1">#REF!</definedName>
    <definedName name="_deo7">#REF!</definedName>
    <definedName name="_deo8" localSheetId="0">#REF!</definedName>
    <definedName name="_deo8" localSheetId="27">#REF!</definedName>
    <definedName name="_deo8" localSheetId="28">#REF!</definedName>
    <definedName name="_deo8" localSheetId="1">#REF!</definedName>
    <definedName name="_deo8">#REF!</definedName>
    <definedName name="_deo9" localSheetId="0">#REF!</definedName>
    <definedName name="_deo9" localSheetId="27">#REF!</definedName>
    <definedName name="_deo9" localSheetId="28">#REF!</definedName>
    <definedName name="_deo9" localSheetId="1">#REF!</definedName>
    <definedName name="_deo9">#REF!</definedName>
    <definedName name="_Fill" localSheetId="0" hidden="1">#REF!</definedName>
    <definedName name="_Fill" localSheetId="28" hidden="1">#REF!</definedName>
    <definedName name="_Fill" localSheetId="1" hidden="1">#REF!</definedName>
    <definedName name="_Fill" localSheetId="30" hidden="1">#REF!</definedName>
    <definedName name="_Fill" hidden="1">#REF!</definedName>
    <definedName name="_xlnm._FilterDatabase" localSheetId="28">#REF!</definedName>
    <definedName name="_xlnm._FilterDatabase" localSheetId="1">#REF!</definedName>
    <definedName name="_xlnm._FilterDatabase" localSheetId="30">#REF!</definedName>
    <definedName name="_xlnm._FilterDatabase">#REF!</definedName>
    <definedName name="_gon4" localSheetId="1">#REF!</definedName>
    <definedName name="_gon4">#REF!</definedName>
    <definedName name="_hom2" localSheetId="1">#REF!</definedName>
    <definedName name="_hom2">#REF!</definedName>
    <definedName name="_Key1" localSheetId="33" hidden="1">#REF!</definedName>
    <definedName name="_Key1" localSheetId="31" hidden="1">#REF!</definedName>
    <definedName name="_Key1" localSheetId="32" hidden="1">#REF!</definedName>
    <definedName name="_Key1" localSheetId="35" hidden="1">#REF!</definedName>
    <definedName name="_Key1" localSheetId="0" hidden="1">#REF!</definedName>
    <definedName name="_Key1" localSheetId="27" hidden="1">#REF!</definedName>
    <definedName name="_Key1" localSheetId="28" hidden="1">#REF!</definedName>
    <definedName name="_Key1" localSheetId="1" hidden="1">#REF!</definedName>
    <definedName name="_Key1" localSheetId="30" hidden="1">#REF!</definedName>
    <definedName name="_Key1" localSheetId="25" hidden="1">#REF!</definedName>
    <definedName name="_Key1" hidden="1">#REF!</definedName>
    <definedName name="_Key2" localSheetId="33" hidden="1">#REF!</definedName>
    <definedName name="_Key2" localSheetId="31" hidden="1">#REF!</definedName>
    <definedName name="_Key2" localSheetId="32" hidden="1">#REF!</definedName>
    <definedName name="_Key2" localSheetId="35" hidden="1">#REF!</definedName>
    <definedName name="_Key2" localSheetId="0" hidden="1">#REF!</definedName>
    <definedName name="_Key2" localSheetId="27" hidden="1">#REF!</definedName>
    <definedName name="_Key2" localSheetId="28" hidden="1">#REF!</definedName>
    <definedName name="_Key2" localSheetId="1" hidden="1">#REF!</definedName>
    <definedName name="_Key2" localSheetId="30" hidden="1">#REF!</definedName>
    <definedName name="_Key2" localSheetId="25" hidden="1">#REF!</definedName>
    <definedName name="_Key2" hidden="1">#REF!</definedName>
    <definedName name="_ki1" localSheetId="1">0.656+0.172*MAX('ChiTiet (2)'!_n1,'ChiTiet (2)'!_n2)</definedName>
    <definedName name="_ki1">0.656+0.172*MAX(_n1,_n2)</definedName>
    <definedName name="_KM188" localSheetId="1">#REF!</definedName>
    <definedName name="_KM188">#REF!</definedName>
    <definedName name="_km189" localSheetId="1">#REF!</definedName>
    <definedName name="_km189">#REF!</definedName>
    <definedName name="_km190" localSheetId="1">#REF!</definedName>
    <definedName name="_km190">#REF!</definedName>
    <definedName name="_km191" localSheetId="1">#REF!</definedName>
    <definedName name="_km191">#REF!</definedName>
    <definedName name="_km192" localSheetId="1">#REF!</definedName>
    <definedName name="_km192">#REF!</definedName>
    <definedName name="_km193" localSheetId="1">#REF!</definedName>
    <definedName name="_km193">#REF!</definedName>
    <definedName name="_km194" localSheetId="1">#REF!</definedName>
    <definedName name="_km194">#REF!</definedName>
    <definedName name="_km195" localSheetId="1">#REF!</definedName>
    <definedName name="_km195">#REF!</definedName>
    <definedName name="_km196" localSheetId="1">#REF!</definedName>
    <definedName name="_km196">#REF!</definedName>
    <definedName name="_km197" localSheetId="1">#REF!</definedName>
    <definedName name="_km197">#REF!</definedName>
    <definedName name="_km198" localSheetId="1">#REF!</definedName>
    <definedName name="_km198">#REF!</definedName>
    <definedName name="_Km36" localSheetId="1">#REF!</definedName>
    <definedName name="_Km36">#REF!</definedName>
    <definedName name="_Knc36" localSheetId="1">#REF!</definedName>
    <definedName name="_Knc36">#REF!</definedName>
    <definedName name="_Knc57" localSheetId="1">#REF!</definedName>
    <definedName name="_Knc57">#REF!</definedName>
    <definedName name="_Kvl36" localSheetId="1">#REF!</definedName>
    <definedName name="_Kvl36">#REF!</definedName>
    <definedName name="_lap1" localSheetId="33">#REF!</definedName>
    <definedName name="_lap1" localSheetId="31">#REF!</definedName>
    <definedName name="_lap1" localSheetId="32">#REF!</definedName>
    <definedName name="_lap1" localSheetId="35">#REF!</definedName>
    <definedName name="_lap1" localSheetId="27">#REF!</definedName>
    <definedName name="_lap1" localSheetId="28">#REF!</definedName>
    <definedName name="_lap1" localSheetId="1">#REF!</definedName>
    <definedName name="_lap1">#REF!</definedName>
    <definedName name="_lap2" localSheetId="33">#REF!</definedName>
    <definedName name="_lap2" localSheetId="31">#REF!</definedName>
    <definedName name="_lap2" localSheetId="32">#REF!</definedName>
    <definedName name="_lap2" localSheetId="35">#REF!</definedName>
    <definedName name="_lap2" localSheetId="27">#REF!</definedName>
    <definedName name="_lap2" localSheetId="28">#REF!</definedName>
    <definedName name="_lap2" localSheetId="1">#REF!</definedName>
    <definedName name="_lap2">#REF!</definedName>
    <definedName name="_LX100" localSheetId="1">#REF!</definedName>
    <definedName name="_LX100">#REF!</definedName>
    <definedName name="_MAC12" localSheetId="0">#REF!</definedName>
    <definedName name="_MAC12" localSheetId="1">#REF!</definedName>
    <definedName name="_MAC12">#REF!</definedName>
    <definedName name="_MAC46" localSheetId="0">#REF!</definedName>
    <definedName name="_MAC46" localSheetId="1">#REF!</definedName>
    <definedName name="_MAC46">#REF!</definedName>
    <definedName name="_n1" localSheetId="1">#REF!</definedName>
    <definedName name="_n1">#REF!</definedName>
    <definedName name="_n2" localSheetId="1">#REF!</definedName>
    <definedName name="_n2">#REF!</definedName>
    <definedName name="_NC100" localSheetId="1">#REF!</definedName>
    <definedName name="_NC100">#REF!</definedName>
    <definedName name="_NC150" localSheetId="1">#REF!</definedName>
    <definedName name="_NC150">#REF!</definedName>
    <definedName name="_NC200" localSheetId="1">#REF!</definedName>
    <definedName name="_NC200">#REF!</definedName>
    <definedName name="_nc46" localSheetId="1">#REF!</definedName>
    <definedName name="_nc46">#REF!</definedName>
    <definedName name="_nc50" localSheetId="1">#REF!</definedName>
    <definedName name="_nc50">#REF!</definedName>
    <definedName name="_NCL100" localSheetId="0">#REF!</definedName>
    <definedName name="_NCL100" localSheetId="1">#REF!</definedName>
    <definedName name="_NCL100">#REF!</definedName>
    <definedName name="_NCL200" localSheetId="0">#REF!</definedName>
    <definedName name="_NCL200" localSheetId="1">#REF!</definedName>
    <definedName name="_NCL200">#REF!</definedName>
    <definedName name="_NCL250" localSheetId="0">#REF!</definedName>
    <definedName name="_NCL250" localSheetId="1">#REF!</definedName>
    <definedName name="_NCL250">#REF!</definedName>
    <definedName name="_ncm200" localSheetId="1">#REF!</definedName>
    <definedName name="_ncm200">#REF!</definedName>
    <definedName name="_NCO150" localSheetId="1">#REF!</definedName>
    <definedName name="_NCO150">#REF!</definedName>
    <definedName name="_NCO200" localSheetId="1">#REF!</definedName>
    <definedName name="_NCO200">#REF!</definedName>
    <definedName name="_NCO50" localSheetId="1">#REF!</definedName>
    <definedName name="_NCO50">#REF!</definedName>
    <definedName name="_NET2" localSheetId="33">#REF!</definedName>
    <definedName name="_NET2" localSheetId="31">#REF!</definedName>
    <definedName name="_NET2" localSheetId="32">#REF!</definedName>
    <definedName name="_NET2" localSheetId="35">#REF!</definedName>
    <definedName name="_NET2" localSheetId="0">#REF!</definedName>
    <definedName name="_NET2" localSheetId="27">#REF!</definedName>
    <definedName name="_NET2" localSheetId="28">#REF!</definedName>
    <definedName name="_NET2" localSheetId="1">#REF!</definedName>
    <definedName name="_NET2">#REF!</definedName>
    <definedName name="_Ni1" localSheetId="1">#REF!</definedName>
    <definedName name="_Ni1">#REF!</definedName>
    <definedName name="_Nii1" localSheetId="1">#REF!</definedName>
    <definedName name="_Nii1">#REF!</definedName>
    <definedName name="_Nii2" localSheetId="1">#REF!</definedName>
    <definedName name="_Nii2">#REF!</definedName>
    <definedName name="_Nii3" localSheetId="1">#REF!</definedName>
    <definedName name="_Nii3">#REF!</definedName>
    <definedName name="_Nii35" localSheetId="1">#REF!</definedName>
    <definedName name="_Nii35">#REF!</definedName>
    <definedName name="_Nii4" localSheetId="1">#REF!</definedName>
    <definedName name="_Nii4">#REF!</definedName>
    <definedName name="_Nii5" localSheetId="1">#REF!</definedName>
    <definedName name="_Nii5">#REF!</definedName>
    <definedName name="_Nii6" localSheetId="1">#REF!</definedName>
    <definedName name="_Nii6">#REF!</definedName>
    <definedName name="_Nii7" localSheetId="1">#REF!</definedName>
    <definedName name="_Nii7">#REF!</definedName>
    <definedName name="_nin190" localSheetId="0">#REF!</definedName>
    <definedName name="_nin190" localSheetId="1">#REF!</definedName>
    <definedName name="_nin190">#REF!</definedName>
    <definedName name="_NLF01" localSheetId="1">#REF!</definedName>
    <definedName name="_NLF01">#REF!</definedName>
    <definedName name="_NLF07" localSheetId="1">#REF!</definedName>
    <definedName name="_NLF07">#REF!</definedName>
    <definedName name="_NLF12" localSheetId="1">#REF!</definedName>
    <definedName name="_NLF12">#REF!</definedName>
    <definedName name="_NLF60" localSheetId="1">#REF!</definedName>
    <definedName name="_NLF60">#REF!</definedName>
    <definedName name="_Order1" hidden="1">255</definedName>
    <definedName name="_Order2" hidden="1">255</definedName>
    <definedName name="_phi10" localSheetId="1">#REF!</definedName>
    <definedName name="_phi10">#REF!</definedName>
    <definedName name="_phi12" localSheetId="1">#REF!</definedName>
    <definedName name="_phi12">#REF!</definedName>
    <definedName name="_phi14" localSheetId="1">#REF!</definedName>
    <definedName name="_phi14">#REF!</definedName>
    <definedName name="_phi16" localSheetId="1">#REF!</definedName>
    <definedName name="_phi16">#REF!</definedName>
    <definedName name="_phi18" localSheetId="1">#REF!</definedName>
    <definedName name="_phi18">#REF!</definedName>
    <definedName name="_phi20" localSheetId="1">#REF!</definedName>
    <definedName name="_phi20">#REF!</definedName>
    <definedName name="_phi22" localSheetId="1">#REF!</definedName>
    <definedName name="_phi22">#REF!</definedName>
    <definedName name="_phi25" localSheetId="1">#REF!</definedName>
    <definedName name="_phi25">#REF!</definedName>
    <definedName name="_phi28" localSheetId="1">#REF!</definedName>
    <definedName name="_phi28">#REF!</definedName>
    <definedName name="_phi6" localSheetId="1">#REF!</definedName>
    <definedName name="_phi6">#REF!</definedName>
    <definedName name="_phi8" localSheetId="1">#REF!</definedName>
    <definedName name="_phi8">#REF!</definedName>
    <definedName name="_PL02" localSheetId="1">#REF!</definedName>
    <definedName name="_PL02">#REF!</definedName>
    <definedName name="_pZ1" localSheetId="1">#REF!</definedName>
    <definedName name="_pZ1">#REF!</definedName>
    <definedName name="_pZ2" localSheetId="1">#REF!</definedName>
    <definedName name="_pZ2">#REF!</definedName>
    <definedName name="_pZ3" localSheetId="1">#REF!</definedName>
    <definedName name="_pZ3">#REF!</definedName>
    <definedName name="_RFZ3" localSheetId="1">#REF!</definedName>
    <definedName name="_RFZ3">#REF!</definedName>
    <definedName name="_RHH1" localSheetId="1">#REF!</definedName>
    <definedName name="_RHH1">#REF!</definedName>
    <definedName name="_RHH10" localSheetId="1">#REF!</definedName>
    <definedName name="_RHH10">#REF!</definedName>
    <definedName name="_RHP1" localSheetId="1">#REF!</definedName>
    <definedName name="_RHP1">#REF!</definedName>
    <definedName name="_RHP10" localSheetId="1">#REF!</definedName>
    <definedName name="_RHP10">#REF!</definedName>
    <definedName name="_RI1" localSheetId="1">#REF!</definedName>
    <definedName name="_RI1">#REF!</definedName>
    <definedName name="_RI10" localSheetId="1">#REF!</definedName>
    <definedName name="_RI10">#REF!</definedName>
    <definedName name="_RII1" localSheetId="1">#REF!</definedName>
    <definedName name="_RII1">#REF!</definedName>
    <definedName name="_RII10" localSheetId="1">#REF!</definedName>
    <definedName name="_RII10">#REF!</definedName>
    <definedName name="_RIP1" localSheetId="1">#REF!</definedName>
    <definedName name="_RIP1">#REF!</definedName>
    <definedName name="_RIP10" localSheetId="1">#REF!</definedName>
    <definedName name="_RIP10">#REF!</definedName>
    <definedName name="_ro1" localSheetId="1">#REF!</definedName>
    <definedName name="_ro1">#REF!</definedName>
    <definedName name="_sat12" localSheetId="1">#REF!</definedName>
    <definedName name="_sat12">#REF!</definedName>
    <definedName name="_sat16" localSheetId="1">#REF!</definedName>
    <definedName name="_sat16">#REF!</definedName>
    <definedName name="_sat20" localSheetId="1">#REF!</definedName>
    <definedName name="_sat20">#REF!</definedName>
    <definedName name="_sc1" localSheetId="0">#REF!</definedName>
    <definedName name="_sc1" localSheetId="1">#REF!</definedName>
    <definedName name="_sc1">#REF!</definedName>
    <definedName name="_SC2" localSheetId="0">#REF!</definedName>
    <definedName name="_SC2" localSheetId="1">#REF!</definedName>
    <definedName name="_SC2">#REF!</definedName>
    <definedName name="_sc3" localSheetId="0">#REF!</definedName>
    <definedName name="_sc3" localSheetId="1">#REF!</definedName>
    <definedName name="_sc3">#REF!</definedName>
    <definedName name="_slg1" localSheetId="1">#REF!</definedName>
    <definedName name="_slg1">#REF!</definedName>
    <definedName name="_slg2" localSheetId="1">#REF!</definedName>
    <definedName name="_slg2">#REF!</definedName>
    <definedName name="_slg3" localSheetId="1">#REF!</definedName>
    <definedName name="_slg3">#REF!</definedName>
    <definedName name="_slg4" localSheetId="1">#REF!</definedName>
    <definedName name="_slg4">#REF!</definedName>
    <definedName name="_slg5" localSheetId="1">#REF!</definedName>
    <definedName name="_slg5">#REF!</definedName>
    <definedName name="_slg6" localSheetId="1">#REF!</definedName>
    <definedName name="_slg6">#REF!</definedName>
    <definedName name="_SN3" localSheetId="0">#REF!</definedName>
    <definedName name="_SN3" localSheetId="1">#REF!</definedName>
    <definedName name="_SN3">#REF!</definedName>
    <definedName name="_Sort" localSheetId="33" hidden="1">#REF!</definedName>
    <definedName name="_Sort" localSheetId="31" hidden="1">#REF!</definedName>
    <definedName name="_Sort" localSheetId="32" hidden="1">#REF!</definedName>
    <definedName name="_Sort" localSheetId="35" hidden="1">#REF!</definedName>
    <definedName name="_Sort" localSheetId="0" hidden="1">#REF!</definedName>
    <definedName name="_Sort" localSheetId="27" hidden="1">#REF!</definedName>
    <definedName name="_Sort" localSheetId="28" hidden="1">#REF!</definedName>
    <definedName name="_Sort" localSheetId="1" hidden="1">#REF!</definedName>
    <definedName name="_Sort" localSheetId="30" hidden="1">#REF!</definedName>
    <definedName name="_Sort" localSheetId="25" hidden="1">#REF!</definedName>
    <definedName name="_Sort" hidden="1">#REF!</definedName>
    <definedName name="_su12" localSheetId="1">#REF!</definedName>
    <definedName name="_su12">#REF!</definedName>
    <definedName name="_Su70" localSheetId="1">#REF!</definedName>
    <definedName name="_Su70">#REF!</definedName>
    <definedName name="_sua20" localSheetId="1">#REF!</definedName>
    <definedName name="_sua20">#REF!</definedName>
    <definedName name="_sua30" localSheetId="1">#REF!</definedName>
    <definedName name="_sua30">#REF!</definedName>
    <definedName name="_sw70609" localSheetId="1">#REF!</definedName>
    <definedName name="_sw70609">#REF!</definedName>
    <definedName name="_T3" hidden="1">{"'Sheet1'!$L$16"}</definedName>
    <definedName name="_TB1" localSheetId="1">#REF!</definedName>
    <definedName name="_TB1">#REF!</definedName>
    <definedName name="_TEN100" localSheetId="1">#REF!</definedName>
    <definedName name="_TEN100">#REF!</definedName>
    <definedName name="_TH1" localSheetId="1">#REF!</definedName>
    <definedName name="_TH1">#REF!</definedName>
    <definedName name="_TH2" localSheetId="1">#REF!</definedName>
    <definedName name="_TH2">#REF!</definedName>
    <definedName name="_TH3" localSheetId="1">#REF!</definedName>
    <definedName name="_TH3">#REF!</definedName>
    <definedName name="_tk1" localSheetId="1">#REF!</definedName>
    <definedName name="_tk1">#REF!</definedName>
    <definedName name="_TL1" localSheetId="0">#REF!</definedName>
    <definedName name="_TL1" localSheetId="1">#REF!</definedName>
    <definedName name="_TL1">#REF!</definedName>
    <definedName name="_TL2" localSheetId="0">#REF!</definedName>
    <definedName name="_TL2" localSheetId="1">#REF!</definedName>
    <definedName name="_TL2">#REF!</definedName>
    <definedName name="_TL3" localSheetId="0">#REF!</definedName>
    <definedName name="_TL3" localSheetId="1">#REF!</definedName>
    <definedName name="_TL3">#REF!</definedName>
    <definedName name="_TLA120" localSheetId="0">#REF!</definedName>
    <definedName name="_TLA120" localSheetId="1">#REF!</definedName>
    <definedName name="_TLA120">#REF!</definedName>
    <definedName name="_TLA35" localSheetId="0">#REF!</definedName>
    <definedName name="_TLA35" localSheetId="1">#REF!</definedName>
    <definedName name="_TLA35">#REF!</definedName>
    <definedName name="_TLA50" localSheetId="0">#REF!</definedName>
    <definedName name="_TLA50" localSheetId="1">#REF!</definedName>
    <definedName name="_TLA50">#REF!</definedName>
    <definedName name="_TLA70" localSheetId="0">#REF!</definedName>
    <definedName name="_TLA70" localSheetId="1">#REF!</definedName>
    <definedName name="_TLA70">#REF!</definedName>
    <definedName name="_TLA95" localSheetId="0">#REF!</definedName>
    <definedName name="_TLA95" localSheetId="1">#REF!</definedName>
    <definedName name="_TLA95">#REF!</definedName>
    <definedName name="_Toc238559788" localSheetId="31">'B1.donGia'!$B$15</definedName>
    <definedName name="_Toc238559788" localSheetId="35">'B1.VL-CSDL'!$B$11</definedName>
    <definedName name="_Toc363649888" localSheetId="31">'B1.donGia'!$B$9</definedName>
    <definedName name="_Toc363649888" localSheetId="35">'B1.VL-CSDL'!$B$8</definedName>
    <definedName name="_tp2" localSheetId="0">#REF!</definedName>
    <definedName name="_tp2" localSheetId="1">#REF!</definedName>
    <definedName name="_tp2">#REF!</definedName>
    <definedName name="_TT2" localSheetId="1">#REF!</definedName>
    <definedName name="_TT2">#REF!</definedName>
    <definedName name="_tz593" localSheetId="1">#REF!</definedName>
    <definedName name="_tz593">#REF!</definedName>
    <definedName name="_VC400" localSheetId="1">#REF!</definedName>
    <definedName name="_VC400">#REF!</definedName>
    <definedName name="_VL100" localSheetId="0">#REF!</definedName>
    <definedName name="_VL100" localSheetId="1">#REF!</definedName>
    <definedName name="_VL100">#REF!</definedName>
    <definedName name="_VL150" localSheetId="1">#REF!</definedName>
    <definedName name="_VL150">#REF!</definedName>
    <definedName name="_VL200" localSheetId="0">#REF!</definedName>
    <definedName name="_VL200" localSheetId="1">#REF!</definedName>
    <definedName name="_VL200">#REF!</definedName>
    <definedName name="_VL250" localSheetId="0">#REF!</definedName>
    <definedName name="_VL250" localSheetId="1">#REF!</definedName>
    <definedName name="_VL250">#REF!</definedName>
    <definedName name="_vl50" localSheetId="1">#REF!</definedName>
    <definedName name="_vl50">#REF!</definedName>
    <definedName name="_VLI150" localSheetId="1">#REF!</definedName>
    <definedName name="_VLI150">#REF!</definedName>
    <definedName name="_VLI200" localSheetId="1">#REF!</definedName>
    <definedName name="_VLI200">#REF!</definedName>
    <definedName name="_VLI50" localSheetId="1">#REF!</definedName>
    <definedName name="_VLI50">#REF!</definedName>
    <definedName name="_x1" localSheetId="0">#REF!</definedName>
    <definedName name="_x1" localSheetId="1">#REF!</definedName>
    <definedName name="_x1">#REF!</definedName>
    <definedName name="_xo1" localSheetId="1">#REF!</definedName>
    <definedName name="_xo1">#REF!</definedName>
    <definedName name="_z" localSheetId="1">#REF!</definedName>
    <definedName name="_z">#REF!</definedName>
    <definedName name="_z_1" localSheetId="1">#REF!</definedName>
    <definedName name="_z_1">#REF!</definedName>
    <definedName name="A" localSheetId="0">#REF!</definedName>
    <definedName name="A" localSheetId="1">#REF!</definedName>
    <definedName name="A">#REF!</definedName>
    <definedName name="ằ" hidden="1">{"'Sheet1'!$L$16"}</definedName>
    <definedName name="A_30" localSheetId="1">#REF!</definedName>
    <definedName name="A_30">#REF!</definedName>
    <definedName name="A_31" localSheetId="1">#REF!</definedName>
    <definedName name="A_31">#REF!</definedName>
    <definedName name="A_32" localSheetId="1">#REF!</definedName>
    <definedName name="A_32">#REF!</definedName>
    <definedName name="A_33" localSheetId="1">#REF!</definedName>
    <definedName name="A_33">#REF!</definedName>
    <definedName name="A_34" localSheetId="1">#REF!</definedName>
    <definedName name="A_34">#REF!</definedName>
    <definedName name="A_35" localSheetId="1">#REF!</definedName>
    <definedName name="A_35">#REF!</definedName>
    <definedName name="A_36" localSheetId="1">#REF!</definedName>
    <definedName name="A_36">#REF!</definedName>
    <definedName name="a_min" localSheetId="1">#REF!</definedName>
    <definedName name="a_min">#REF!</definedName>
    <definedName name="A_SORT" localSheetId="27" hidden="1">#REF!</definedName>
    <definedName name="A_SORT" localSheetId="28" hidden="1">#REF!</definedName>
    <definedName name="A_SORT" localSheetId="1" hidden="1">#REF!</definedName>
    <definedName name="A_SORT" hidden="1">#REF!</definedName>
    <definedName name="A00.Window">"Picture 125"</definedName>
    <definedName name="A01.Col" localSheetId="1">COLUMNS('ChiTiet (2)'!A01.Header)</definedName>
    <definedName name="A01.Col">COLUMNS(A01.Header)</definedName>
    <definedName name="A01.Col_1" localSheetId="1">COLUMNS('ChiTiet (2)'!A01.Header)</definedName>
    <definedName name="A01.Col_1">COLUMNS(A01.Header)</definedName>
    <definedName name="A01.Col_1_11" localSheetId="1">COLUMNS('ChiTiet (2)'!A01.Header)</definedName>
    <definedName name="A01.Col_1_11">COLUMNS(A01.Header)</definedName>
    <definedName name="A01.Col_1_12" localSheetId="1">COLUMNS('ChiTiet (2)'!A01.Header)</definedName>
    <definedName name="A01.Col_1_12">COLUMNS(A01.Header)</definedName>
    <definedName name="A01.Col_1_13" localSheetId="1">COLUMNS('ChiTiet (2)'!A01.Header)</definedName>
    <definedName name="A01.Col_1_13">COLUMNS(A01.Header)</definedName>
    <definedName name="A01.Col_1_14" localSheetId="1">COLUMNS('ChiTiet (2)'!A01.Header)</definedName>
    <definedName name="A01.Col_1_14">COLUMNS(A01.Header)</definedName>
    <definedName name="A01.Col_1_15" localSheetId="1">COLUMNS('ChiTiet (2)'!A01.Header)</definedName>
    <definedName name="A01.Col_1_15">COLUMNS(A01.Header)</definedName>
    <definedName name="A01.Col_1_16" localSheetId="1">COLUMNS('ChiTiet (2)'!A01.Header)</definedName>
    <definedName name="A01.Col_1_16">COLUMNS(A01.Header)</definedName>
    <definedName name="A01.Col_1_38" localSheetId="1">COLUMNS('ChiTiet (2)'!A01.Header)</definedName>
    <definedName name="A01.Col_1_38">COLUMNS(A01.Header)</definedName>
    <definedName name="A01.Col_10" localSheetId="1">COLUMNS('ChiTiet (2)'!A01.Header)</definedName>
    <definedName name="A01.Col_10">COLUMNS(A01.Header)</definedName>
    <definedName name="A01.Col_10_11" localSheetId="1">COLUMNS('ChiTiet (2)'!A01.Header)</definedName>
    <definedName name="A01.Col_10_11">COLUMNS(A01.Header)</definedName>
    <definedName name="A01.Col_10_12" localSheetId="1">COLUMNS('ChiTiet (2)'!A01.Header)</definedName>
    <definedName name="A01.Col_10_12">COLUMNS(A01.Header)</definedName>
    <definedName name="A01.Col_10_13" localSheetId="1">COLUMNS('ChiTiet (2)'!A01.Header)</definedName>
    <definedName name="A01.Col_10_13">COLUMNS(A01.Header)</definedName>
    <definedName name="A01.Col_10_14" localSheetId="1">COLUMNS('ChiTiet (2)'!A01.Header)</definedName>
    <definedName name="A01.Col_10_14">COLUMNS(A01.Header)</definedName>
    <definedName name="A01.Col_10_15" localSheetId="1">COLUMNS('ChiTiet (2)'!A01.Header)</definedName>
    <definedName name="A01.Col_10_15">COLUMNS(A01.Header)</definedName>
    <definedName name="A01.Col_10_16" localSheetId="1">COLUMNS('ChiTiet (2)'!A01.Header)</definedName>
    <definedName name="A01.Col_10_16">COLUMNS(A01.Header)</definedName>
    <definedName name="A01.Col_10_38" localSheetId="1">COLUMNS('ChiTiet (2)'!A01.Header)</definedName>
    <definedName name="A01.Col_10_38">COLUMNS(A01.Header)</definedName>
    <definedName name="A01.Col_11" localSheetId="1">COLUMNS('ChiTiet (2)'!A01.Header)</definedName>
    <definedName name="A01.Col_11">COLUMNS(A01.Header)</definedName>
    <definedName name="A01.Col_12" localSheetId="1">COLUMNS('ChiTiet (2)'!A01.Header)</definedName>
    <definedName name="A01.Col_12">COLUMNS(A01.Header)</definedName>
    <definedName name="A01.Col_13" localSheetId="1">COLUMNS('ChiTiet (2)'!A01.Header)</definedName>
    <definedName name="A01.Col_13">COLUMNS(A01.Header)</definedName>
    <definedName name="A01.Col_14" localSheetId="1">COLUMNS('ChiTiet (2)'!A01.Header)</definedName>
    <definedName name="A01.Col_14">COLUMNS(A01.Header)</definedName>
    <definedName name="A01.Col_15" localSheetId="1">COLUMNS('ChiTiet (2)'!A01.Header)</definedName>
    <definedName name="A01.Col_15">COLUMNS(A01.Header)</definedName>
    <definedName name="A01.Col_16" localSheetId="1">COLUMNS('ChiTiet (2)'!A01.Header)</definedName>
    <definedName name="A01.Col_16">COLUMNS(A01.Header)</definedName>
    <definedName name="A01.Col_16_11" localSheetId="1">COLUMNS('ChiTiet (2)'!A01.Header)</definedName>
    <definedName name="A01.Col_16_11">COLUMNS(A01.Header)</definedName>
    <definedName name="A01.Col_16_12" localSheetId="1">COLUMNS('ChiTiet (2)'!A01.Header)</definedName>
    <definedName name="A01.Col_16_12">COLUMNS(A01.Header)</definedName>
    <definedName name="A01.Col_16_13" localSheetId="1">COLUMNS('ChiTiet (2)'!A01.Header)</definedName>
    <definedName name="A01.Col_16_13">COLUMNS(A01.Header)</definedName>
    <definedName name="A01.Col_16_14" localSheetId="1">COLUMNS('ChiTiet (2)'!A01.Header)</definedName>
    <definedName name="A01.Col_16_14">COLUMNS(A01.Header)</definedName>
    <definedName name="A01.Col_16_15" localSheetId="1">COLUMNS('ChiTiet (2)'!A01.Header)</definedName>
    <definedName name="A01.Col_16_15">COLUMNS(A01.Header)</definedName>
    <definedName name="A01.Col_16_16" localSheetId="1">COLUMNS('ChiTiet (2)'!A01.Header)</definedName>
    <definedName name="A01.Col_16_16">COLUMNS(A01.Header)</definedName>
    <definedName name="A01.Col_16_38" localSheetId="1">COLUMNS('ChiTiet (2)'!A01.Header)</definedName>
    <definedName name="A01.Col_16_38">COLUMNS(A01.Header)</definedName>
    <definedName name="A01.Col_19" localSheetId="1">COLUMNS('ChiTiet (2)'!A01.Header)</definedName>
    <definedName name="A01.Col_19">COLUMNS(A01.Header)</definedName>
    <definedName name="A01.Col_19_11" localSheetId="1">COLUMNS('ChiTiet (2)'!A01.Header)</definedName>
    <definedName name="A01.Col_19_11">COLUMNS(A01.Header)</definedName>
    <definedName name="A01.Col_19_12" localSheetId="1">COLUMNS('ChiTiet (2)'!A01.Header)</definedName>
    <definedName name="A01.Col_19_12">COLUMNS(A01.Header)</definedName>
    <definedName name="A01.Col_19_13" localSheetId="1">COLUMNS('ChiTiet (2)'!A01.Header)</definedName>
    <definedName name="A01.Col_19_13">COLUMNS(A01.Header)</definedName>
    <definedName name="A01.Col_19_14" localSheetId="1">COLUMNS('ChiTiet (2)'!A01.Header)</definedName>
    <definedName name="A01.Col_19_14">COLUMNS(A01.Header)</definedName>
    <definedName name="A01.Col_19_15" localSheetId="1">COLUMNS('ChiTiet (2)'!A01.Header)</definedName>
    <definedName name="A01.Col_19_15">COLUMNS(A01.Header)</definedName>
    <definedName name="A01.Col_19_16" localSheetId="1">COLUMNS('ChiTiet (2)'!A01.Header)</definedName>
    <definedName name="A01.Col_19_16">COLUMNS(A01.Header)</definedName>
    <definedName name="A01.Col_19_38" localSheetId="1">COLUMNS('ChiTiet (2)'!A01.Header)</definedName>
    <definedName name="A01.Col_19_38">COLUMNS(A01.Header)</definedName>
    <definedName name="A01.Col_20" localSheetId="1">COLUMNS('ChiTiet (2)'!A01.Header)</definedName>
    <definedName name="A01.Col_20">COLUMNS(A01.Header)</definedName>
    <definedName name="A01.Col_20_11" localSheetId="1">COLUMNS('ChiTiet (2)'!A01.Header)</definedName>
    <definedName name="A01.Col_20_11">COLUMNS(A01.Header)</definedName>
    <definedName name="A01.Col_20_12" localSheetId="1">COLUMNS('ChiTiet (2)'!A01.Header)</definedName>
    <definedName name="A01.Col_20_12">COLUMNS(A01.Header)</definedName>
    <definedName name="A01.Col_20_13" localSheetId="1">COLUMNS('ChiTiet (2)'!A01.Header)</definedName>
    <definedName name="A01.Col_20_13">COLUMNS(A01.Header)</definedName>
    <definedName name="A01.Col_20_14" localSheetId="1">COLUMNS('ChiTiet (2)'!A01.Header)</definedName>
    <definedName name="A01.Col_20_14">COLUMNS(A01.Header)</definedName>
    <definedName name="A01.Col_20_15" localSheetId="1">COLUMNS('ChiTiet (2)'!A01.Header)</definedName>
    <definedName name="A01.Col_20_15">COLUMNS(A01.Header)</definedName>
    <definedName name="A01.Col_20_16" localSheetId="1">COLUMNS('ChiTiet (2)'!A01.Header)</definedName>
    <definedName name="A01.Col_20_16">COLUMNS(A01.Header)</definedName>
    <definedName name="A01.Col_20_38" localSheetId="1">COLUMNS('ChiTiet (2)'!A01.Header)</definedName>
    <definedName name="A01.Col_20_38">COLUMNS(A01.Header)</definedName>
    <definedName name="A01.Col_22" localSheetId="1">COLUMNS('ChiTiet (2)'!A01.Header)</definedName>
    <definedName name="A01.Col_22">COLUMNS(A01.Header)</definedName>
    <definedName name="A01.Col_22_11" localSheetId="1">COLUMNS('ChiTiet (2)'!A01.Header)</definedName>
    <definedName name="A01.Col_22_11">COLUMNS(A01.Header)</definedName>
    <definedName name="A01.Col_22_12" localSheetId="1">COLUMNS('ChiTiet (2)'!A01.Header)</definedName>
    <definedName name="A01.Col_22_12">COLUMNS(A01.Header)</definedName>
    <definedName name="A01.Col_22_13" localSheetId="1">COLUMNS('ChiTiet (2)'!A01.Header)</definedName>
    <definedName name="A01.Col_22_13">COLUMNS(A01.Header)</definedName>
    <definedName name="A01.Col_22_14" localSheetId="1">COLUMNS('ChiTiet (2)'!A01.Header)</definedName>
    <definedName name="A01.Col_22_14">COLUMNS(A01.Header)</definedName>
    <definedName name="A01.Col_22_15" localSheetId="1">COLUMNS('ChiTiet (2)'!A01.Header)</definedName>
    <definedName name="A01.Col_22_15">COLUMNS(A01.Header)</definedName>
    <definedName name="A01.Col_22_16" localSheetId="1">COLUMNS('ChiTiet (2)'!A01.Header)</definedName>
    <definedName name="A01.Col_22_16">COLUMNS(A01.Header)</definedName>
    <definedName name="A01.Col_22_38" localSheetId="1">COLUMNS('ChiTiet (2)'!A01.Header)</definedName>
    <definedName name="A01.Col_22_38">COLUMNS(A01.Header)</definedName>
    <definedName name="A01.Col_23" localSheetId="1">COLUMNS('ChiTiet (2)'!A01.Header)</definedName>
    <definedName name="A01.Col_23">COLUMNS(A01.Header)</definedName>
    <definedName name="A01.Col_23_11" localSheetId="1">COLUMNS('ChiTiet (2)'!A01.Header)</definedName>
    <definedName name="A01.Col_23_11">COLUMNS(A01.Header)</definedName>
    <definedName name="A01.Col_23_12" localSheetId="1">COLUMNS('ChiTiet (2)'!A01.Header)</definedName>
    <definedName name="A01.Col_23_12">COLUMNS(A01.Header)</definedName>
    <definedName name="A01.Col_23_13" localSheetId="1">COLUMNS('ChiTiet (2)'!A01.Header)</definedName>
    <definedName name="A01.Col_23_13">COLUMNS(A01.Header)</definedName>
    <definedName name="A01.Col_23_14" localSheetId="1">COLUMNS('ChiTiet (2)'!A01.Header)</definedName>
    <definedName name="A01.Col_23_14">COLUMNS(A01.Header)</definedName>
    <definedName name="A01.Col_23_15" localSheetId="1">COLUMNS('ChiTiet (2)'!A01.Header)</definedName>
    <definedName name="A01.Col_23_15">COLUMNS(A01.Header)</definedName>
    <definedName name="A01.Col_23_16" localSheetId="1">COLUMNS('ChiTiet (2)'!A01.Header)</definedName>
    <definedName name="A01.Col_23_16">COLUMNS(A01.Header)</definedName>
    <definedName name="A01.Col_23_38" localSheetId="1">COLUMNS('ChiTiet (2)'!A01.Header)</definedName>
    <definedName name="A01.Col_23_38">COLUMNS(A01.Header)</definedName>
    <definedName name="A01.Col_26" localSheetId="1">COLUMNS('ChiTiet (2)'!A01.Header)</definedName>
    <definedName name="A01.Col_26">COLUMNS(A01.Header)</definedName>
    <definedName name="A01.Col_26_11" localSheetId="1">COLUMNS('ChiTiet (2)'!A01.Header)</definedName>
    <definedName name="A01.Col_26_11">COLUMNS(A01.Header)</definedName>
    <definedName name="A01.Col_26_12" localSheetId="1">COLUMNS('ChiTiet (2)'!A01.Header)</definedName>
    <definedName name="A01.Col_26_12">COLUMNS(A01.Header)</definedName>
    <definedName name="A01.Col_26_13" localSheetId="1">COLUMNS('ChiTiet (2)'!A01.Header)</definedName>
    <definedName name="A01.Col_26_13">COLUMNS(A01.Header)</definedName>
    <definedName name="A01.Col_26_14" localSheetId="1">COLUMNS('ChiTiet (2)'!A01.Header)</definedName>
    <definedName name="A01.Col_26_14">COLUMNS(A01.Header)</definedName>
    <definedName name="A01.Col_26_15" localSheetId="1">COLUMNS('ChiTiet (2)'!A01.Header)</definedName>
    <definedName name="A01.Col_26_15">COLUMNS(A01.Header)</definedName>
    <definedName name="A01.Col_26_16" localSheetId="1">COLUMNS('ChiTiet (2)'!A01.Header)</definedName>
    <definedName name="A01.Col_26_16">COLUMNS(A01.Header)</definedName>
    <definedName name="A01.Col_26_38" localSheetId="1">COLUMNS('ChiTiet (2)'!A01.Header)</definedName>
    <definedName name="A01.Col_26_38">COLUMNS(A01.Header)</definedName>
    <definedName name="A01.Col_29" localSheetId="1">COLUMNS('ChiTiet (2)'!A01.Header)</definedName>
    <definedName name="A01.Col_29">COLUMNS(A01.Header)</definedName>
    <definedName name="A01.Col_29_11" localSheetId="1">COLUMNS('ChiTiet (2)'!A01.Header)</definedName>
    <definedName name="A01.Col_29_11">COLUMNS(A01.Header)</definedName>
    <definedName name="A01.Col_29_12" localSheetId="1">COLUMNS('ChiTiet (2)'!A01.Header)</definedName>
    <definedName name="A01.Col_29_12">COLUMNS(A01.Header)</definedName>
    <definedName name="A01.Col_29_13" localSheetId="1">COLUMNS('ChiTiet (2)'!A01.Header)</definedName>
    <definedName name="A01.Col_29_13">COLUMNS(A01.Header)</definedName>
    <definedName name="A01.Col_29_14" localSheetId="1">COLUMNS('ChiTiet (2)'!A01.Header)</definedName>
    <definedName name="A01.Col_29_14">COLUMNS(A01.Header)</definedName>
    <definedName name="A01.Col_29_15" localSheetId="1">COLUMNS('ChiTiet (2)'!A01.Header)</definedName>
    <definedName name="A01.Col_29_15">COLUMNS(A01.Header)</definedName>
    <definedName name="A01.Col_29_16" localSheetId="1">COLUMNS('ChiTiet (2)'!A01.Header)</definedName>
    <definedName name="A01.Col_29_16">COLUMNS(A01.Header)</definedName>
    <definedName name="A01.Col_29_38" localSheetId="1">COLUMNS('ChiTiet (2)'!A01.Header)</definedName>
    <definedName name="A01.Col_29_38">COLUMNS(A01.Header)</definedName>
    <definedName name="A01.Col_30" localSheetId="1">COLUMNS('ChiTiet (2)'!A01.Header)</definedName>
    <definedName name="A01.Col_30">COLUMNS(A01.Header)</definedName>
    <definedName name="A01.Col_30_11" localSheetId="1">COLUMNS('ChiTiet (2)'!A01.Header)</definedName>
    <definedName name="A01.Col_30_11">COLUMNS(A01.Header)</definedName>
    <definedName name="A01.Col_30_12" localSheetId="1">COLUMNS('ChiTiet (2)'!A01.Header)</definedName>
    <definedName name="A01.Col_30_12">COLUMNS(A01.Header)</definedName>
    <definedName name="A01.Col_30_13" localSheetId="1">COLUMNS('ChiTiet (2)'!A01.Header)</definedName>
    <definedName name="A01.Col_30_13">COLUMNS(A01.Header)</definedName>
    <definedName name="A01.Col_30_14" localSheetId="1">COLUMNS('ChiTiet (2)'!A01.Header)</definedName>
    <definedName name="A01.Col_30_14">COLUMNS(A01.Header)</definedName>
    <definedName name="A01.Col_30_15" localSheetId="1">COLUMNS('ChiTiet (2)'!A01.Header)</definedName>
    <definedName name="A01.Col_30_15">COLUMNS(A01.Header)</definedName>
    <definedName name="A01.Col_30_16" localSheetId="1">COLUMNS('ChiTiet (2)'!A01.Header)</definedName>
    <definedName name="A01.Col_30_16">COLUMNS(A01.Header)</definedName>
    <definedName name="A01.Col_30_38" localSheetId="1">COLUMNS('ChiTiet (2)'!A01.Header)</definedName>
    <definedName name="A01.Col_30_38">COLUMNS(A01.Header)</definedName>
    <definedName name="A01.Col_31" localSheetId="1">COLUMNS('ChiTiet (2)'!A01.Header)</definedName>
    <definedName name="A01.Col_31">COLUMNS(A01.Header)</definedName>
    <definedName name="A01.Col_31_11" localSheetId="1">COLUMNS('ChiTiet (2)'!A01.Header)</definedName>
    <definedName name="A01.Col_31_11">COLUMNS(A01.Header)</definedName>
    <definedName name="A01.Col_31_12" localSheetId="1">COLUMNS('ChiTiet (2)'!A01.Header)</definedName>
    <definedName name="A01.Col_31_12">COLUMNS(A01.Header)</definedName>
    <definedName name="A01.Col_31_13" localSheetId="1">COLUMNS('ChiTiet (2)'!A01.Header)</definedName>
    <definedName name="A01.Col_31_13">COLUMNS(A01.Header)</definedName>
    <definedName name="A01.Col_31_14" localSheetId="1">COLUMNS('ChiTiet (2)'!A01.Header)</definedName>
    <definedName name="A01.Col_31_14">COLUMNS(A01.Header)</definedName>
    <definedName name="A01.Col_31_15" localSheetId="1">COLUMNS('ChiTiet (2)'!A01.Header)</definedName>
    <definedName name="A01.Col_31_15">COLUMNS(A01.Header)</definedName>
    <definedName name="A01.Col_31_16" localSheetId="1">COLUMNS('ChiTiet (2)'!A01.Header)</definedName>
    <definedName name="A01.Col_31_16">COLUMNS(A01.Header)</definedName>
    <definedName name="A01.Col_31_38" localSheetId="1">COLUMNS('ChiTiet (2)'!A01.Header)</definedName>
    <definedName name="A01.Col_31_38">COLUMNS(A01.Header)</definedName>
    <definedName name="A01.Col_32" localSheetId="1">COLUMNS('ChiTiet (2)'!A01.Header)</definedName>
    <definedName name="A01.Col_32">COLUMNS(A01.Header)</definedName>
    <definedName name="A01.Col_32_11" localSheetId="1">COLUMNS('ChiTiet (2)'!A01.Header)</definedName>
    <definedName name="A01.Col_32_11">COLUMNS(A01.Header)</definedName>
    <definedName name="A01.Col_32_12" localSheetId="1">COLUMNS('ChiTiet (2)'!A01.Header)</definedName>
    <definedName name="A01.Col_32_12">COLUMNS(A01.Header)</definedName>
    <definedName name="A01.Col_32_13" localSheetId="1">COLUMNS('ChiTiet (2)'!A01.Header)</definedName>
    <definedName name="A01.Col_32_13">COLUMNS(A01.Header)</definedName>
    <definedName name="A01.Col_32_14" localSheetId="1">COLUMNS('ChiTiet (2)'!A01.Header)</definedName>
    <definedName name="A01.Col_32_14">COLUMNS(A01.Header)</definedName>
    <definedName name="A01.Col_32_15" localSheetId="1">COLUMNS('ChiTiet (2)'!A01.Header)</definedName>
    <definedName name="A01.Col_32_15">COLUMNS(A01.Header)</definedName>
    <definedName name="A01.Col_32_16" localSheetId="1">COLUMNS('ChiTiet (2)'!A01.Header)</definedName>
    <definedName name="A01.Col_32_16">COLUMNS(A01.Header)</definedName>
    <definedName name="A01.Col_32_38" localSheetId="1">COLUMNS('ChiTiet (2)'!A01.Header)</definedName>
    <definedName name="A01.Col_32_38">COLUMNS(A01.Header)</definedName>
    <definedName name="A01.Col_33" localSheetId="1">COLUMNS('ChiTiet (2)'!A01.Header)</definedName>
    <definedName name="A01.Col_33">COLUMNS(A01.Header)</definedName>
    <definedName name="A01.Col_33_11" localSheetId="1">COLUMNS('ChiTiet (2)'!A01.Header)</definedName>
    <definedName name="A01.Col_33_11">COLUMNS(A01.Header)</definedName>
    <definedName name="A01.Col_33_12" localSheetId="1">COLUMNS('ChiTiet (2)'!A01.Header)</definedName>
    <definedName name="A01.Col_33_12">COLUMNS(A01.Header)</definedName>
    <definedName name="A01.Col_33_13" localSheetId="1">COLUMNS('ChiTiet (2)'!A01.Header)</definedName>
    <definedName name="A01.Col_33_13">COLUMNS(A01.Header)</definedName>
    <definedName name="A01.Col_33_14" localSheetId="1">COLUMNS('ChiTiet (2)'!A01.Header)</definedName>
    <definedName name="A01.Col_33_14">COLUMNS(A01.Header)</definedName>
    <definedName name="A01.Col_33_15" localSheetId="1">COLUMNS('ChiTiet (2)'!A01.Header)</definedName>
    <definedName name="A01.Col_33_15">COLUMNS(A01.Header)</definedName>
    <definedName name="A01.Col_33_16" localSheetId="1">COLUMNS('ChiTiet (2)'!A01.Header)</definedName>
    <definedName name="A01.Col_33_16">COLUMNS(A01.Header)</definedName>
    <definedName name="A01.Col_33_38" localSheetId="1">COLUMNS('ChiTiet (2)'!A01.Header)</definedName>
    <definedName name="A01.Col_33_38">COLUMNS(A01.Header)</definedName>
    <definedName name="A01.Col_34" localSheetId="1">COLUMNS('ChiTiet (2)'!A01.Header)</definedName>
    <definedName name="A01.Col_34">COLUMNS(A01.Header)</definedName>
    <definedName name="A01.Col_34_11" localSheetId="1">COLUMNS('ChiTiet (2)'!A01.Header)</definedName>
    <definedName name="A01.Col_34_11">COLUMNS(A01.Header)</definedName>
    <definedName name="A01.Col_34_12" localSheetId="1">COLUMNS('ChiTiet (2)'!A01.Header)</definedName>
    <definedName name="A01.Col_34_12">COLUMNS(A01.Header)</definedName>
    <definedName name="A01.Col_34_13" localSheetId="1">COLUMNS('ChiTiet (2)'!A01.Header)</definedName>
    <definedName name="A01.Col_34_13">COLUMNS(A01.Header)</definedName>
    <definedName name="A01.Col_34_14" localSheetId="1">COLUMNS('ChiTiet (2)'!A01.Header)</definedName>
    <definedName name="A01.Col_34_14">COLUMNS(A01.Header)</definedName>
    <definedName name="A01.Col_34_15" localSheetId="1">COLUMNS('ChiTiet (2)'!A01.Header)</definedName>
    <definedName name="A01.Col_34_15">COLUMNS(A01.Header)</definedName>
    <definedName name="A01.Col_34_16" localSheetId="1">COLUMNS('ChiTiet (2)'!A01.Header)</definedName>
    <definedName name="A01.Col_34_16">COLUMNS(A01.Header)</definedName>
    <definedName name="A01.Col_34_38" localSheetId="1">COLUMNS('ChiTiet (2)'!A01.Header)</definedName>
    <definedName name="A01.Col_34_38">COLUMNS(A01.Header)</definedName>
    <definedName name="A01.Col_35" localSheetId="1">COLUMNS('ChiTiet (2)'!A01.Header)</definedName>
    <definedName name="A01.Col_35">COLUMNS(A01.Header)</definedName>
    <definedName name="A01.Col_35_11" localSheetId="1">COLUMNS('ChiTiet (2)'!A01.Header)</definedName>
    <definedName name="A01.Col_35_11">COLUMNS(A01.Header)</definedName>
    <definedName name="A01.Col_35_12" localSheetId="1">COLUMNS('ChiTiet (2)'!A01.Header)</definedName>
    <definedName name="A01.Col_35_12">COLUMNS(A01.Header)</definedName>
    <definedName name="A01.Col_35_13" localSheetId="1">COLUMNS('ChiTiet (2)'!A01.Header)</definedName>
    <definedName name="A01.Col_35_13">COLUMNS(A01.Header)</definedName>
    <definedName name="A01.Col_35_14" localSheetId="1">COLUMNS('ChiTiet (2)'!A01.Header)</definedName>
    <definedName name="A01.Col_35_14">COLUMNS(A01.Header)</definedName>
    <definedName name="A01.Col_35_15" localSheetId="1">COLUMNS('ChiTiet (2)'!A01.Header)</definedName>
    <definedName name="A01.Col_35_15">COLUMNS(A01.Header)</definedName>
    <definedName name="A01.Col_35_16" localSheetId="1">COLUMNS('ChiTiet (2)'!A01.Header)</definedName>
    <definedName name="A01.Col_35_16">COLUMNS(A01.Header)</definedName>
    <definedName name="A01.Col_35_38" localSheetId="1">COLUMNS('ChiTiet (2)'!A01.Header)</definedName>
    <definedName name="A01.Col_35_38">COLUMNS(A01.Header)</definedName>
    <definedName name="A01.Col_36" localSheetId="1">COLUMNS('ChiTiet (2)'!A01.Header)</definedName>
    <definedName name="A01.Col_36">COLUMNS(A01.Header)</definedName>
    <definedName name="A01.Col_36_11" localSheetId="1">COLUMNS('ChiTiet (2)'!A01.Header)</definedName>
    <definedName name="A01.Col_36_11">COLUMNS(A01.Header)</definedName>
    <definedName name="A01.Col_36_12" localSheetId="1">COLUMNS('ChiTiet (2)'!A01.Header)</definedName>
    <definedName name="A01.Col_36_12">COLUMNS(A01.Header)</definedName>
    <definedName name="A01.Col_36_13" localSheetId="1">COLUMNS('ChiTiet (2)'!A01.Header)</definedName>
    <definedName name="A01.Col_36_13">COLUMNS(A01.Header)</definedName>
    <definedName name="A01.Col_36_14" localSheetId="1">COLUMNS('ChiTiet (2)'!A01.Header)</definedName>
    <definedName name="A01.Col_36_14">COLUMNS(A01.Header)</definedName>
    <definedName name="A01.Col_36_15" localSheetId="1">COLUMNS('ChiTiet (2)'!A01.Header)</definedName>
    <definedName name="A01.Col_36_15">COLUMNS(A01.Header)</definedName>
    <definedName name="A01.Col_36_16" localSheetId="1">COLUMNS('ChiTiet (2)'!A01.Header)</definedName>
    <definedName name="A01.Col_36_16">COLUMNS(A01.Header)</definedName>
    <definedName name="A01.Col_36_38" localSheetId="1">COLUMNS('ChiTiet (2)'!A01.Header)</definedName>
    <definedName name="A01.Col_36_38">COLUMNS(A01.Header)</definedName>
    <definedName name="A01.Col_38" localSheetId="1">COLUMNS('ChiTiet (2)'!A01.Header)</definedName>
    <definedName name="A01.Col_38">COLUMNS(A01.Header)</definedName>
    <definedName name="A01.Col_4" localSheetId="1">COLUMNS('ChiTiet (2)'!A01.Header)</definedName>
    <definedName name="A01.Col_4">COLUMNS(A01.Header)</definedName>
    <definedName name="A01.Col_4_11" localSheetId="1">COLUMNS('ChiTiet (2)'!A01.Header)</definedName>
    <definedName name="A01.Col_4_11">COLUMNS(A01.Header)</definedName>
    <definedName name="A01.Col_4_12" localSheetId="1">COLUMNS('ChiTiet (2)'!A01.Header)</definedName>
    <definedName name="A01.Col_4_12">COLUMNS(A01.Header)</definedName>
    <definedName name="A01.Col_4_13" localSheetId="1">COLUMNS('ChiTiet (2)'!A01.Header)</definedName>
    <definedName name="A01.Col_4_13">COLUMNS(A01.Header)</definedName>
    <definedName name="A01.Col_4_14" localSheetId="1">COLUMNS('ChiTiet (2)'!A01.Header)</definedName>
    <definedName name="A01.Col_4_14">COLUMNS(A01.Header)</definedName>
    <definedName name="A01.Col_4_15" localSheetId="1">COLUMNS('ChiTiet (2)'!A01.Header)</definedName>
    <definedName name="A01.Col_4_15">COLUMNS(A01.Header)</definedName>
    <definedName name="A01.Col_4_16" localSheetId="1">COLUMNS('ChiTiet (2)'!A01.Header)</definedName>
    <definedName name="A01.Col_4_16">COLUMNS(A01.Header)</definedName>
    <definedName name="A01.Col_4_38" localSheetId="1">COLUMNS('ChiTiet (2)'!A01.Header)</definedName>
    <definedName name="A01.Col_4_38">COLUMNS(A01.Header)</definedName>
    <definedName name="A01.Col_47" localSheetId="1">COLUMNS('ChiTiet (2)'!A01.Header)</definedName>
    <definedName name="A01.Col_47">COLUMNS(A01.Header)</definedName>
    <definedName name="A01.Col_47_11" localSheetId="1">COLUMNS('ChiTiet (2)'!A01.Header)</definedName>
    <definedName name="A01.Col_47_11">COLUMNS(A01.Header)</definedName>
    <definedName name="A01.Col_47_12" localSheetId="1">COLUMNS('ChiTiet (2)'!A01.Header)</definedName>
    <definedName name="A01.Col_47_12">COLUMNS(A01.Header)</definedName>
    <definedName name="A01.Col_47_13" localSheetId="1">COLUMNS('ChiTiet (2)'!A01.Header)</definedName>
    <definedName name="A01.Col_47_13">COLUMNS(A01.Header)</definedName>
    <definedName name="A01.Col_47_14" localSheetId="1">COLUMNS('ChiTiet (2)'!A01.Header)</definedName>
    <definedName name="A01.Col_47_14">COLUMNS(A01.Header)</definedName>
    <definedName name="A01.Col_47_15" localSheetId="1">COLUMNS('ChiTiet (2)'!A01.Header)</definedName>
    <definedName name="A01.Col_47_15">COLUMNS(A01.Header)</definedName>
    <definedName name="A01.Col_47_16" localSheetId="1">COLUMNS('ChiTiet (2)'!A01.Header)</definedName>
    <definedName name="A01.Col_47_16">COLUMNS(A01.Header)</definedName>
    <definedName name="A01.Col_47_38" localSheetId="1">COLUMNS('ChiTiet (2)'!A01.Header)</definedName>
    <definedName name="A01.Col_47_38">COLUMNS(A01.Header)</definedName>
    <definedName name="A01.Col_5" localSheetId="1">COLUMNS('ChiTiet (2)'!A01.Header)</definedName>
    <definedName name="A01.Col_5">COLUMNS(A01.Header)</definedName>
    <definedName name="A01.Col_5_11" localSheetId="1">COLUMNS('ChiTiet (2)'!A01.Header)</definedName>
    <definedName name="A01.Col_5_11">COLUMNS(A01.Header)</definedName>
    <definedName name="A01.Col_5_12" localSheetId="1">COLUMNS('ChiTiet (2)'!A01.Header)</definedName>
    <definedName name="A01.Col_5_12">COLUMNS(A01.Header)</definedName>
    <definedName name="A01.Col_5_13" localSheetId="1">COLUMNS('ChiTiet (2)'!A01.Header)</definedName>
    <definedName name="A01.Col_5_13">COLUMNS(A01.Header)</definedName>
    <definedName name="A01.Col_5_14" localSheetId="1">COLUMNS('ChiTiet (2)'!A01.Header)</definedName>
    <definedName name="A01.Col_5_14">COLUMNS(A01.Header)</definedName>
    <definedName name="A01.Col_5_15" localSheetId="1">COLUMNS('ChiTiet (2)'!A01.Header)</definedName>
    <definedName name="A01.Col_5_15">COLUMNS(A01.Header)</definedName>
    <definedName name="A01.Col_5_16" localSheetId="1">COLUMNS('ChiTiet (2)'!A01.Header)</definedName>
    <definedName name="A01.Col_5_16">COLUMNS(A01.Header)</definedName>
    <definedName name="A01.Col_5_38" localSheetId="1">COLUMNS('ChiTiet (2)'!A01.Header)</definedName>
    <definedName name="A01.Col_5_38">COLUMNS(A01.Header)</definedName>
    <definedName name="A01.Col_6" localSheetId="1">COLUMNS('ChiTiet (2)'!A01.Header)</definedName>
    <definedName name="A01.Col_6">COLUMNS(A01.Header)</definedName>
    <definedName name="A01.Col_6_11" localSheetId="1">COLUMNS('ChiTiet (2)'!A01.Header)</definedName>
    <definedName name="A01.Col_6_11">COLUMNS(A01.Header)</definedName>
    <definedName name="A01.Col_6_12" localSheetId="1">COLUMNS('ChiTiet (2)'!A01.Header)</definedName>
    <definedName name="A01.Col_6_12">COLUMNS(A01.Header)</definedName>
    <definedName name="A01.Col_6_13" localSheetId="1">COLUMNS('ChiTiet (2)'!A01.Header)</definedName>
    <definedName name="A01.Col_6_13">COLUMNS(A01.Header)</definedName>
    <definedName name="A01.Col_6_14" localSheetId="1">COLUMNS('ChiTiet (2)'!A01.Header)</definedName>
    <definedName name="A01.Col_6_14">COLUMNS(A01.Header)</definedName>
    <definedName name="A01.Col_6_15" localSheetId="1">COLUMNS('ChiTiet (2)'!A01.Header)</definedName>
    <definedName name="A01.Col_6_15">COLUMNS(A01.Header)</definedName>
    <definedName name="A01.Col_6_16" localSheetId="1">COLUMNS('ChiTiet (2)'!A01.Header)</definedName>
    <definedName name="A01.Col_6_16">COLUMNS(A01.Header)</definedName>
    <definedName name="A01.Col_6_38" localSheetId="1">COLUMNS('ChiTiet (2)'!A01.Header)</definedName>
    <definedName name="A01.Col_6_38">COLUMNS(A01.Header)</definedName>
    <definedName name="A01.Col_8" localSheetId="1">COLUMNS('ChiTiet (2)'!A01.Header)</definedName>
    <definedName name="A01.Col_8">COLUMNS(A01.Header)</definedName>
    <definedName name="A01.Col_8_11" localSheetId="1">COLUMNS('ChiTiet (2)'!A01.Header)</definedName>
    <definedName name="A01.Col_8_11">COLUMNS(A01.Header)</definedName>
    <definedName name="A01.Col_8_12" localSheetId="1">COLUMNS('ChiTiet (2)'!A01.Header)</definedName>
    <definedName name="A01.Col_8_12">COLUMNS(A01.Header)</definedName>
    <definedName name="A01.Col_8_13" localSheetId="1">COLUMNS('ChiTiet (2)'!A01.Header)</definedName>
    <definedName name="A01.Col_8_13">COLUMNS(A01.Header)</definedName>
    <definedName name="A01.Col_8_14" localSheetId="1">COLUMNS('ChiTiet (2)'!A01.Header)</definedName>
    <definedName name="A01.Col_8_14">COLUMNS(A01.Header)</definedName>
    <definedName name="A01.Col_8_15" localSheetId="1">COLUMNS('ChiTiet (2)'!A01.Header)</definedName>
    <definedName name="A01.Col_8_15">COLUMNS(A01.Header)</definedName>
    <definedName name="A01.Col_8_16" localSheetId="1">COLUMNS('ChiTiet (2)'!A01.Header)</definedName>
    <definedName name="A01.Col_8_16">COLUMNS(A01.Header)</definedName>
    <definedName name="A01.Col_8_38" localSheetId="1">COLUMNS('ChiTiet (2)'!A01.Header)</definedName>
    <definedName name="A01.Col_8_38">COLUMNS(A01.Header)</definedName>
    <definedName name="A01.Credit">"Håkan Östberg, ABB"</definedName>
    <definedName name="A01.Header" localSheetId="1">#REF!</definedName>
    <definedName name="A01.Header">#REF!</definedName>
    <definedName name="A01.Pr.Col.Start">2</definedName>
    <definedName name="A01.Row">52</definedName>
    <definedName name="A01.Row.height">12.6</definedName>
    <definedName name="A01.Type">"A4P-01"</definedName>
    <definedName name="A01.Ver.Date">"1994-03-20"</definedName>
    <definedName name="A01.Ver.No">"Ver. 1.00"</definedName>
    <definedName name="A01_">#N/A</definedName>
    <definedName name="A01AC">#N/A</definedName>
    <definedName name="A01CAT">#N/A</definedName>
    <definedName name="A01CODE">#N/A</definedName>
    <definedName name="A01DATA">#N/A</definedName>
    <definedName name="A01MI">#N/A</definedName>
    <definedName name="A01TO">#N/A</definedName>
    <definedName name="A120_" localSheetId="0">#REF!</definedName>
    <definedName name="A120_" localSheetId="1">#REF!</definedName>
    <definedName name="A120_">#REF!</definedName>
    <definedName name="A120__16" localSheetId="1">#REF!</definedName>
    <definedName name="A120__16">#REF!</definedName>
    <definedName name="A120__20" localSheetId="1">#REF!</definedName>
    <definedName name="A120__20">#REF!</definedName>
    <definedName name="A120__22" localSheetId="1">#REF!</definedName>
    <definedName name="A120__22">#REF!</definedName>
    <definedName name="A120__29" localSheetId="1">#REF!</definedName>
    <definedName name="A120__29">#REF!</definedName>
    <definedName name="a277Print_Titles" localSheetId="28">#REF!</definedName>
    <definedName name="a277Print_Titles" localSheetId="1">#REF!</definedName>
    <definedName name="a277Print_Titles">#REF!</definedName>
    <definedName name="A35_" localSheetId="0">#REF!</definedName>
    <definedName name="A35_" localSheetId="1">#REF!</definedName>
    <definedName name="A35_">#REF!</definedName>
    <definedName name="A35__16" localSheetId="1">#REF!</definedName>
    <definedName name="A35__16">#REF!</definedName>
    <definedName name="A35__20" localSheetId="1">#REF!</definedName>
    <definedName name="A35__20">#REF!</definedName>
    <definedName name="A35__22" localSheetId="1">#REF!</definedName>
    <definedName name="A35__22">#REF!</definedName>
    <definedName name="A35__29" localSheetId="1">#REF!</definedName>
    <definedName name="A35__29">#REF!</definedName>
    <definedName name="A50_" localSheetId="0">#REF!</definedName>
    <definedName name="A50_" localSheetId="1">#REF!</definedName>
    <definedName name="A50_">#REF!</definedName>
    <definedName name="A50__16" localSheetId="1">#REF!</definedName>
    <definedName name="A50__16">#REF!</definedName>
    <definedName name="A50__20" localSheetId="1">#REF!</definedName>
    <definedName name="A50__20">#REF!</definedName>
    <definedName name="A50__22" localSheetId="1">#REF!</definedName>
    <definedName name="A50__22">#REF!</definedName>
    <definedName name="A50__29" localSheetId="1">#REF!</definedName>
    <definedName name="A50__29">#REF!</definedName>
    <definedName name="A70_" localSheetId="0">#REF!</definedName>
    <definedName name="A70_" localSheetId="1">#REF!</definedName>
    <definedName name="A70_">#REF!</definedName>
    <definedName name="A70__16" localSheetId="1">#REF!</definedName>
    <definedName name="A70__16">#REF!</definedName>
    <definedName name="A70__20" localSheetId="1">#REF!</definedName>
    <definedName name="A70__20">#REF!</definedName>
    <definedName name="A70__22" localSheetId="1">#REF!</definedName>
    <definedName name="A70__22">#REF!</definedName>
    <definedName name="A70__29" localSheetId="1">#REF!</definedName>
    <definedName name="A70__29">#REF!</definedName>
    <definedName name="A95_" localSheetId="0">#REF!</definedName>
    <definedName name="A95_" localSheetId="1">#REF!</definedName>
    <definedName name="A95_">#REF!</definedName>
    <definedName name="A95__16" localSheetId="1">#REF!</definedName>
    <definedName name="A95__16">#REF!</definedName>
    <definedName name="A95__20" localSheetId="1">#REF!</definedName>
    <definedName name="A95__20">#REF!</definedName>
    <definedName name="A95__22" localSheetId="1">#REF!</definedName>
    <definedName name="A95__22">#REF!</definedName>
    <definedName name="A95__29" localSheetId="1">#REF!</definedName>
    <definedName name="A95__29">#REF!</definedName>
    <definedName name="AA" localSheetId="0">#REF!</definedName>
    <definedName name="AA" localSheetId="28">#REF!</definedName>
    <definedName name="AA" localSheetId="1">#REF!</definedName>
    <definedName name="AA" localSheetId="30">#REF!</definedName>
    <definedName name="AA">#REF!</definedName>
    <definedName name="AAA_30" localSheetId="1">#REF!</definedName>
    <definedName name="AAA_30">#REF!</definedName>
    <definedName name="AAA_31" localSheetId="1">#REF!</definedName>
    <definedName name="AAA_31">#REF!</definedName>
    <definedName name="AAA_32" localSheetId="1">#REF!</definedName>
    <definedName name="AAA_32">#REF!</definedName>
    <definedName name="AAA_33" localSheetId="1">#REF!</definedName>
    <definedName name="AAA_33">#REF!</definedName>
    <definedName name="AAA_34" localSheetId="1">#REF!</definedName>
    <definedName name="AAA_34">#REF!</definedName>
    <definedName name="AAA_47" localSheetId="1">#REF!</definedName>
    <definedName name="AAA_47">#REF!</definedName>
    <definedName name="aaaaaaa" hidden="1">{"'Sheet1'!$L$16"}</definedName>
    <definedName name="aavavavav" hidden="1">{#N/A,#N/A,FALSE,"Chi tiÆt"}</definedName>
    <definedName name="abb91_47" localSheetId="1">#REF!</definedName>
    <definedName name="abb91_47">#REF!</definedName>
    <definedName name="ABC" hidden="1">{#N/A,#N/A,FALSE,"Chi tiÆt"}</definedName>
    <definedName name="AC120_" localSheetId="0">#REF!</definedName>
    <definedName name="AC120_" localSheetId="1">#REF!</definedName>
    <definedName name="AC120_">#REF!</definedName>
    <definedName name="AC120__16" localSheetId="1">#REF!</definedName>
    <definedName name="AC120__16">#REF!</definedName>
    <definedName name="AC120__20" localSheetId="1">#REF!</definedName>
    <definedName name="AC120__20">#REF!</definedName>
    <definedName name="AC120__22" localSheetId="1">#REF!</definedName>
    <definedName name="AC120__22">#REF!</definedName>
    <definedName name="AC120__29" localSheetId="1">#REF!</definedName>
    <definedName name="AC120__29">#REF!</definedName>
    <definedName name="AC35_" localSheetId="0">#REF!</definedName>
    <definedName name="AC35_" localSheetId="1">#REF!</definedName>
    <definedName name="AC35_">#REF!</definedName>
    <definedName name="AC35__16" localSheetId="1">#REF!</definedName>
    <definedName name="AC35__16">#REF!</definedName>
    <definedName name="AC35__20" localSheetId="1">#REF!</definedName>
    <definedName name="AC35__20">#REF!</definedName>
    <definedName name="AC35__22" localSheetId="1">#REF!</definedName>
    <definedName name="AC35__22">#REF!</definedName>
    <definedName name="AC35__29" localSheetId="1">#REF!</definedName>
    <definedName name="AC35__29">#REF!</definedName>
    <definedName name="AC50_" localSheetId="0">#REF!</definedName>
    <definedName name="AC50_" localSheetId="1">#REF!</definedName>
    <definedName name="AC50_">#REF!</definedName>
    <definedName name="AC50__16" localSheetId="1">#REF!</definedName>
    <definedName name="AC50__16">#REF!</definedName>
    <definedName name="AC50__20" localSheetId="1">#REF!</definedName>
    <definedName name="AC50__20">#REF!</definedName>
    <definedName name="AC50__22" localSheetId="1">#REF!</definedName>
    <definedName name="AC50__22">#REF!</definedName>
    <definedName name="AC50__29" localSheetId="1">#REF!</definedName>
    <definedName name="AC50__29">#REF!</definedName>
    <definedName name="AC70_" localSheetId="0">#REF!</definedName>
    <definedName name="AC70_" localSheetId="1">#REF!</definedName>
    <definedName name="AC70_">#REF!</definedName>
    <definedName name="AC70__16" localSheetId="1">#REF!</definedName>
    <definedName name="AC70__16">#REF!</definedName>
    <definedName name="AC70__20" localSheetId="1">#REF!</definedName>
    <definedName name="AC70__20">#REF!</definedName>
    <definedName name="AC70__22" localSheetId="1">#REF!</definedName>
    <definedName name="AC70__22">#REF!</definedName>
    <definedName name="AC70__29" localSheetId="1">#REF!</definedName>
    <definedName name="AC70__29">#REF!</definedName>
    <definedName name="AC95_" localSheetId="0">#REF!</definedName>
    <definedName name="AC95_" localSheetId="1">#REF!</definedName>
    <definedName name="AC95_">#REF!</definedName>
    <definedName name="AC95__16" localSheetId="1">#REF!</definedName>
    <definedName name="AC95__16">#REF!</definedName>
    <definedName name="AC95__20" localSheetId="1">#REF!</definedName>
    <definedName name="AC95__20">#REF!</definedName>
    <definedName name="AC95__22" localSheetId="1">#REF!</definedName>
    <definedName name="AC95__22">#REF!</definedName>
    <definedName name="AC95__29" localSheetId="1">#REF!</definedName>
    <definedName name="AC95__29">#REF!</definedName>
    <definedName name="Act_tec" localSheetId="1">#REF!</definedName>
    <definedName name="Act_tec">#REF!</definedName>
    <definedName name="ADAY" localSheetId="1">#REF!</definedName>
    <definedName name="ADAY">#REF!</definedName>
    <definedName name="adb" localSheetId="1">#REF!</definedName>
    <definedName name="adb">#REF!</definedName>
    <definedName name="ADEQ" localSheetId="1">#REF!</definedName>
    <definedName name="ADEQ">#REF!</definedName>
    <definedName name="adg" localSheetId="1">#REF!</definedName>
    <definedName name="adg">#REF!</definedName>
    <definedName name="aegwhg.gk" hidden="1">{"Offgrid",#N/A,FALSE,"OFFGRID";"Region",#N/A,FALSE,"REGION";"Offgrid -2",#N/A,FALSE,"OFFGRID";"WTP",#N/A,FALSE,"WTP";"WTP -2",#N/A,FALSE,"WTP";"Project",#N/A,FALSE,"PROJECT";"Summary -2",#N/A,FALSE,"SUMMARY"}</definedName>
    <definedName name="aetg.hgrs" hidden="1">{"Offgrid",#N/A,FALSE,"OFFGRID";"Region",#N/A,FALSE,"REGION";"Offgrid -2",#N/A,FALSE,"OFFGRID";"WTP",#N/A,FALSE,"WTP";"WTP -2",#N/A,FALSE,"WTP";"Project",#N/A,FALSE,"PROJECT";"Summary -2",#N/A,FALSE,"SUMMARY"}</definedName>
    <definedName name="âétggâgqgêágghe" hidden="1">{#N/A,#N/A,FALSE,"Chi tiÆt"}</definedName>
    <definedName name="AEZ" localSheetId="1">#REF!</definedName>
    <definedName name="AEZ">#REF!</definedName>
    <definedName name="âfA" hidden="1">{"'Sheet1'!$L$16"}</definedName>
    <definedName name="ăg" hidden="1">{"'Sheet1'!$L$16"}</definedName>
    <definedName name="ag142X42_47" localSheetId="1">#REF!</definedName>
    <definedName name="ag142X42_47">#REF!</definedName>
    <definedName name="ag15F80" localSheetId="1">#REF!</definedName>
    <definedName name="ag15F80">#REF!</definedName>
    <definedName name="ag267N59_47" localSheetId="1">#REF!</definedName>
    <definedName name="ag267N59_47">#REF!</definedName>
    <definedName name="agdump" localSheetId="28">#REF!</definedName>
    <definedName name="agdump" localSheetId="1">#REF!</definedName>
    <definedName name="agdump">#REF!</definedName>
    <definedName name="agedump" localSheetId="28">#REF!</definedName>
    <definedName name="agedump" localSheetId="1">#REF!</definedName>
    <definedName name="agedump">#REF!</definedName>
    <definedName name="agencydump" localSheetId="28">#REF!</definedName>
    <definedName name="agencydump" localSheetId="1">#REF!</definedName>
    <definedName name="agencydump">#REF!</definedName>
    <definedName name="AGENCYLY" localSheetId="28">#REF!</definedName>
    <definedName name="AGENCYLY" localSheetId="1">#REF!</definedName>
    <definedName name="AGENCYLY">#REF!</definedName>
    <definedName name="AGENCYPLAN" localSheetId="28">#REF!</definedName>
    <definedName name="AGENCYPLAN" localSheetId="1">#REF!</definedName>
    <definedName name="AGENCYPLAN">#REF!</definedName>
    <definedName name="ẩgg" hidden="1">{"'Sheet1'!$L$16"}</definedName>
    <definedName name="ầgga" hidden="1">{"'Sheet1'!$L$16"}</definedName>
    <definedName name="Agr" localSheetId="1">#REF!</definedName>
    <definedName name="Agr">#REF!</definedName>
    <definedName name="ÀHHGG" localSheetId="27">#REF!</definedName>
    <definedName name="ÀHHGG" localSheetId="28">#REF!</definedName>
    <definedName name="ÀHHGG" localSheetId="1">#REF!</definedName>
    <definedName name="ÀHHGG">#REF!</definedName>
    <definedName name="ahôhagho" hidden="1">{#N/A,#N/A,FALSE,"Chi tiÆt"}</definedName>
    <definedName name="aK_cap" localSheetId="1">#REF!</definedName>
    <definedName name="aK_cap">#REF!</definedName>
    <definedName name="aK_con" localSheetId="1">#REF!</definedName>
    <definedName name="aK_con">#REF!</definedName>
    <definedName name="aK_dep" localSheetId="1">#REF!</definedName>
    <definedName name="aK_dep">#REF!</definedName>
    <definedName name="aK_dis" localSheetId="1">#REF!</definedName>
    <definedName name="aK_dis">#REF!</definedName>
    <definedName name="aK_imm" localSheetId="1">#REF!</definedName>
    <definedName name="aK_imm">#REF!</definedName>
    <definedName name="aK_rof" localSheetId="1">#REF!</definedName>
    <definedName name="aK_rof">#REF!</definedName>
    <definedName name="aK_ron" localSheetId="1">#REF!</definedName>
    <definedName name="aK_ron">#REF!</definedName>
    <definedName name="aK_run" localSheetId="1">#REF!</definedName>
    <definedName name="aK_run">#REF!</definedName>
    <definedName name="aK_sed" localSheetId="1">#REF!</definedName>
    <definedName name="aK_sed">#REF!</definedName>
    <definedName name="All_Item" localSheetId="0">#REF!</definedName>
    <definedName name="All_Item" localSheetId="28">#REF!</definedName>
    <definedName name="All_Item" localSheetId="1">#REF!</definedName>
    <definedName name="All_Item" localSheetId="30">#REF!</definedName>
    <definedName name="All_Item">#REF!</definedName>
    <definedName name="alpha" localSheetId="1">#REF!</definedName>
    <definedName name="alpha">#REF!</definedName>
    <definedName name="ALPIN">#N/A</definedName>
    <definedName name="ALPJYOU">#N/A</definedName>
    <definedName name="ALPTOI">#N/A</definedName>
    <definedName name="AMOI" localSheetId="1">#REF!</definedName>
    <definedName name="AMOI">#REF!</definedName>
    <definedName name="aN_cap" localSheetId="1">#REF!</definedName>
    <definedName name="aN_cap">#REF!</definedName>
    <definedName name="aN_con" localSheetId="1">#REF!</definedName>
    <definedName name="aN_con">#REF!</definedName>
    <definedName name="aN_dep" localSheetId="1">#REF!</definedName>
    <definedName name="aN_dep">#REF!</definedName>
    <definedName name="aN_fix" localSheetId="1">#REF!</definedName>
    <definedName name="aN_fix">#REF!</definedName>
    <definedName name="aN_imm" localSheetId="1">#REF!</definedName>
    <definedName name="aN_imm">#REF!</definedName>
    <definedName name="aN_rof" localSheetId="1">#REF!</definedName>
    <definedName name="aN_rof">#REF!</definedName>
    <definedName name="aN_ron" localSheetId="1">#REF!</definedName>
    <definedName name="aN_ron">#REF!</definedName>
    <definedName name="aN_run" localSheetId="1">#REF!</definedName>
    <definedName name="aN_run">#REF!</definedName>
    <definedName name="aN_sed" localSheetId="1">#REF!</definedName>
    <definedName name="aN_sed">#REF!</definedName>
    <definedName name="anscount" hidden="1">1</definedName>
    <definedName name="aP_cap" localSheetId="1">#REF!</definedName>
    <definedName name="aP_cap">#REF!</definedName>
    <definedName name="aP_con" localSheetId="1">#REF!</definedName>
    <definedName name="aP_con">#REF!</definedName>
    <definedName name="aP_dep" localSheetId="1">#REF!</definedName>
    <definedName name="aP_dep">#REF!</definedName>
    <definedName name="aP_dis" localSheetId="1">#REF!</definedName>
    <definedName name="aP_dis">#REF!</definedName>
    <definedName name="aP_imm" localSheetId="1">#REF!</definedName>
    <definedName name="aP_imm">#REF!</definedName>
    <definedName name="aP_rof" localSheetId="1">#REF!</definedName>
    <definedName name="aP_rof">#REF!</definedName>
    <definedName name="aP_ron" localSheetId="1">#REF!</definedName>
    <definedName name="aP_ron">#REF!</definedName>
    <definedName name="aP_run" localSheetId="1">#REF!</definedName>
    <definedName name="aP_run">#REF!</definedName>
    <definedName name="aP_sed" localSheetId="1">#REF!</definedName>
    <definedName name="aP_sed">#REF!</definedName>
    <definedName name="AQ" localSheetId="1">#REF!</definedName>
    <definedName name="AQ">#REF!</definedName>
    <definedName name="Area_select" localSheetId="1">INDEX('ChiTiet (2)'!Table_1,MATCH('ChiTiet (2)'!Agr,'ChiTiet (2)'!Table_m,0),2)</definedName>
    <definedName name="Area_select">INDEX(Table_1,MATCH(Agr,Table_m,0),2)</definedName>
    <definedName name="Area_select_1" localSheetId="1">INDEX('ChiTiet (2)'!Table_1,MATCH('ChiTiet (2)'!Agr,'ChiTiet (2)'!Table_m,0),2)</definedName>
    <definedName name="Area_select_1">INDEX(Table_1,MATCH(Agr,Table_m,0),2)</definedName>
    <definedName name="Area_select_1_11" localSheetId="1">INDEX('ChiTiet (2)'!Table_1,MATCH('ChiTiet (2)'!Agr,'ChiTiet (2)'!Table_m,0),2)</definedName>
    <definedName name="Area_select_1_11">INDEX(Table_1,MATCH(Agr,Table_m,0),2)</definedName>
    <definedName name="Area_select_1_12" localSheetId="1">INDEX('ChiTiet (2)'!Table_1,MATCH('ChiTiet (2)'!Agr,'ChiTiet (2)'!Table_m,0),2)</definedName>
    <definedName name="Area_select_1_12">INDEX(Table_1,MATCH(Agr,Table_m,0),2)</definedName>
    <definedName name="Area_select_1_13" localSheetId="1">INDEX('ChiTiet (2)'!Table_1,MATCH('ChiTiet (2)'!Agr,'ChiTiet (2)'!Table_m,0),2)</definedName>
    <definedName name="Area_select_1_13">INDEX(Table_1,MATCH(Agr,Table_m,0),2)</definedName>
    <definedName name="Area_select_1_14" localSheetId="1">INDEX('ChiTiet (2)'!Table_1,MATCH('ChiTiet (2)'!Agr,'ChiTiet (2)'!Table_m,0),2)</definedName>
    <definedName name="Area_select_1_14">INDEX(Table_1,MATCH(Agr,Table_m,0),2)</definedName>
    <definedName name="Area_select_1_15" localSheetId="1">INDEX('ChiTiet (2)'!Table_1,MATCH('ChiTiet (2)'!Agr,'ChiTiet (2)'!Table_m,0),2)</definedName>
    <definedName name="Area_select_1_15">INDEX(Table_1,MATCH(Agr,Table_m,0),2)</definedName>
    <definedName name="Area_select_1_16" localSheetId="1">INDEX('ChiTiet (2)'!Table_1,MATCH('ChiTiet (2)'!Agr,'ChiTiet (2)'!Table_m,0),2)</definedName>
    <definedName name="Area_select_1_16">INDEX(Table_1,MATCH(Agr,Table_m,0),2)</definedName>
    <definedName name="Area_select_1_38" localSheetId="1">INDEX('ChiTiet (2)'!Table_1,MATCH('ChiTiet (2)'!Agr,'ChiTiet (2)'!Table_m,0),2)</definedName>
    <definedName name="Area_select_1_38">INDEX(Table_1,MATCH(Agr,Table_m,0),2)</definedName>
    <definedName name="Area_select_10" localSheetId="1">INDEX('ChiTiet (2)'!Table_1,MATCH('ChiTiet (2)'!Agr,'ChiTiet (2)'!Table_m,0),2)</definedName>
    <definedName name="Area_select_10">INDEX(Table_1,MATCH(Agr,Table_m,0),2)</definedName>
    <definedName name="Area_select_10_11" localSheetId="1">INDEX('ChiTiet (2)'!Table_1,MATCH('ChiTiet (2)'!Agr,'ChiTiet (2)'!Table_m,0),2)</definedName>
    <definedName name="Area_select_10_11">INDEX(Table_1,MATCH(Agr,Table_m,0),2)</definedName>
    <definedName name="Area_select_10_12" localSheetId="1">INDEX('ChiTiet (2)'!Table_1,MATCH('ChiTiet (2)'!Agr,'ChiTiet (2)'!Table_m,0),2)</definedName>
    <definedName name="Area_select_10_12">INDEX(Table_1,MATCH(Agr,Table_m,0),2)</definedName>
    <definedName name="Area_select_10_13" localSheetId="1">INDEX('ChiTiet (2)'!Table_1,MATCH('ChiTiet (2)'!Agr,'ChiTiet (2)'!Table_m,0),2)</definedName>
    <definedName name="Area_select_10_13">INDEX(Table_1,MATCH(Agr,Table_m,0),2)</definedName>
    <definedName name="Area_select_10_14" localSheetId="1">INDEX('ChiTiet (2)'!Table_1,MATCH('ChiTiet (2)'!Agr,'ChiTiet (2)'!Table_m,0),2)</definedName>
    <definedName name="Area_select_10_14">INDEX(Table_1,MATCH(Agr,Table_m,0),2)</definedName>
    <definedName name="Area_select_10_15" localSheetId="1">INDEX('ChiTiet (2)'!Table_1,MATCH('ChiTiet (2)'!Agr,'ChiTiet (2)'!Table_m,0),2)</definedName>
    <definedName name="Area_select_10_15">INDEX(Table_1,MATCH(Agr,Table_m,0),2)</definedName>
    <definedName name="Area_select_10_16" localSheetId="1">INDEX('ChiTiet (2)'!Table_1,MATCH('ChiTiet (2)'!Agr,'ChiTiet (2)'!Table_m,0),2)</definedName>
    <definedName name="Area_select_10_16">INDEX(Table_1,MATCH(Agr,Table_m,0),2)</definedName>
    <definedName name="Area_select_10_38" localSheetId="1">INDEX('ChiTiet (2)'!Table_1,MATCH('ChiTiet (2)'!Agr,'ChiTiet (2)'!Table_m,0),2)</definedName>
    <definedName name="Area_select_10_38">INDEX(Table_1,MATCH(Agr,Table_m,0),2)</definedName>
    <definedName name="Area_select_11" localSheetId="1">INDEX('ChiTiet (2)'!Table_1,MATCH('ChiTiet (2)'!Agr,'ChiTiet (2)'!Table_m,0),2)</definedName>
    <definedName name="Area_select_11">INDEX(Table_1,MATCH(Agr,Table_m,0),2)</definedName>
    <definedName name="Area_select_12" localSheetId="1">INDEX('ChiTiet (2)'!Table_1,MATCH('ChiTiet (2)'!Agr,'ChiTiet (2)'!Table_m,0),2)</definedName>
    <definedName name="Area_select_12">INDEX(Table_1,MATCH(Agr,Table_m,0),2)</definedName>
    <definedName name="Area_select_13" localSheetId="1">INDEX('ChiTiet (2)'!Table_1,MATCH('ChiTiet (2)'!Agr,'ChiTiet (2)'!Table_m,0),2)</definedName>
    <definedName name="Area_select_13">INDEX(Table_1,MATCH(Agr,Table_m,0),2)</definedName>
    <definedName name="Area_select_14" localSheetId="1">INDEX('ChiTiet (2)'!Table_1,MATCH('ChiTiet (2)'!Agr,'ChiTiet (2)'!Table_m,0),2)</definedName>
    <definedName name="Area_select_14">INDEX(Table_1,MATCH(Agr,Table_m,0),2)</definedName>
    <definedName name="Area_select_15" localSheetId="1">INDEX('ChiTiet (2)'!Table_1,MATCH('ChiTiet (2)'!Agr,'ChiTiet (2)'!Table_m,0),2)</definedName>
    <definedName name="Area_select_15">INDEX(Table_1,MATCH(Agr,Table_m,0),2)</definedName>
    <definedName name="Area_select_16" localSheetId="1">INDEX('ChiTiet (2)'!Table_1,MATCH('ChiTiet (2)'!Agr,'ChiTiet (2)'!Table_m,0),2)</definedName>
    <definedName name="Area_select_16">INDEX(Table_1,MATCH(Agr,Table_m,0),2)</definedName>
    <definedName name="Area_select_16_11" localSheetId="1">INDEX('ChiTiet (2)'!Table_1,MATCH('ChiTiet (2)'!Agr,'ChiTiet (2)'!Table_m,0),2)</definedName>
    <definedName name="Area_select_16_11">INDEX(Table_1,MATCH(Agr,Table_m,0),2)</definedName>
    <definedName name="Area_select_16_12" localSheetId="1">INDEX('ChiTiet (2)'!Table_1,MATCH('ChiTiet (2)'!Agr,'ChiTiet (2)'!Table_m,0),2)</definedName>
    <definedName name="Area_select_16_12">INDEX(Table_1,MATCH(Agr,Table_m,0),2)</definedName>
    <definedName name="Area_select_16_13" localSheetId="1">INDEX('ChiTiet (2)'!Table_1,MATCH('ChiTiet (2)'!Agr,'ChiTiet (2)'!Table_m,0),2)</definedName>
    <definedName name="Area_select_16_13">INDEX(Table_1,MATCH(Agr,Table_m,0),2)</definedName>
    <definedName name="Area_select_16_14" localSheetId="1">INDEX('ChiTiet (2)'!Table_1,MATCH('ChiTiet (2)'!Agr,'ChiTiet (2)'!Table_m,0),2)</definedName>
    <definedName name="Area_select_16_14">INDEX(Table_1,MATCH(Agr,Table_m,0),2)</definedName>
    <definedName name="Area_select_16_15" localSheetId="1">INDEX('ChiTiet (2)'!Table_1,MATCH('ChiTiet (2)'!Agr,'ChiTiet (2)'!Table_m,0),2)</definedName>
    <definedName name="Area_select_16_15">INDEX(Table_1,MATCH(Agr,Table_m,0),2)</definedName>
    <definedName name="Area_select_16_16" localSheetId="1">INDEX('ChiTiet (2)'!Table_1,MATCH('ChiTiet (2)'!Agr,'ChiTiet (2)'!Table_m,0),2)</definedName>
    <definedName name="Area_select_16_16">INDEX(Table_1,MATCH(Agr,Table_m,0),2)</definedName>
    <definedName name="Area_select_16_38" localSheetId="1">INDEX('ChiTiet (2)'!Table_1,MATCH('ChiTiet (2)'!Agr,'ChiTiet (2)'!Table_m,0),2)</definedName>
    <definedName name="Area_select_16_38">INDEX(Table_1,MATCH(Agr,Table_m,0),2)</definedName>
    <definedName name="Area_select_19" localSheetId="1">INDEX('ChiTiet (2)'!Table_1,MATCH('ChiTiet (2)'!Agr,'ChiTiet (2)'!Table_m,0),2)</definedName>
    <definedName name="Area_select_19">INDEX(Table_1,MATCH(Agr,Table_m,0),2)</definedName>
    <definedName name="Area_select_19_11" localSheetId="1">INDEX('ChiTiet (2)'!Table_1,MATCH('ChiTiet (2)'!Agr,'ChiTiet (2)'!Table_m,0),2)</definedName>
    <definedName name="Area_select_19_11">INDEX(Table_1,MATCH(Agr,Table_m,0),2)</definedName>
    <definedName name="Area_select_19_12" localSheetId="1">INDEX('ChiTiet (2)'!Table_1,MATCH('ChiTiet (2)'!Agr,'ChiTiet (2)'!Table_m,0),2)</definedName>
    <definedName name="Area_select_19_12">INDEX(Table_1,MATCH(Agr,Table_m,0),2)</definedName>
    <definedName name="Area_select_19_13" localSheetId="1">INDEX('ChiTiet (2)'!Table_1,MATCH('ChiTiet (2)'!Agr,'ChiTiet (2)'!Table_m,0),2)</definedName>
    <definedName name="Area_select_19_13">INDEX(Table_1,MATCH(Agr,Table_m,0),2)</definedName>
    <definedName name="Area_select_19_14" localSheetId="1">INDEX('ChiTiet (2)'!Table_1,MATCH('ChiTiet (2)'!Agr,'ChiTiet (2)'!Table_m,0),2)</definedName>
    <definedName name="Area_select_19_14">INDEX(Table_1,MATCH(Agr,Table_m,0),2)</definedName>
    <definedName name="Area_select_19_15" localSheetId="1">INDEX('ChiTiet (2)'!Table_1,MATCH('ChiTiet (2)'!Agr,'ChiTiet (2)'!Table_m,0),2)</definedName>
    <definedName name="Area_select_19_15">INDEX(Table_1,MATCH(Agr,Table_m,0),2)</definedName>
    <definedName name="Area_select_19_16" localSheetId="1">INDEX('ChiTiet (2)'!Table_1,MATCH('ChiTiet (2)'!Agr,'ChiTiet (2)'!Table_m,0),2)</definedName>
    <definedName name="Area_select_19_16">INDEX(Table_1,MATCH(Agr,Table_m,0),2)</definedName>
    <definedName name="Area_select_19_38" localSheetId="1">INDEX('ChiTiet (2)'!Table_1,MATCH('ChiTiet (2)'!Agr,'ChiTiet (2)'!Table_m,0),2)</definedName>
    <definedName name="Area_select_19_38">INDEX(Table_1,MATCH(Agr,Table_m,0),2)</definedName>
    <definedName name="Area_select_20" localSheetId="1">INDEX('ChiTiet (2)'!Table_1,MATCH('ChiTiet (2)'!Agr,'ChiTiet (2)'!Table_m,0),2)</definedName>
    <definedName name="Area_select_20">INDEX(Table_1,MATCH(Agr,Table_m,0),2)</definedName>
    <definedName name="Area_select_20_11" localSheetId="1">INDEX('ChiTiet (2)'!Table_1,MATCH('ChiTiet (2)'!Agr,'ChiTiet (2)'!Table_m,0),2)</definedName>
    <definedName name="Area_select_20_11">INDEX(Table_1,MATCH(Agr,Table_m,0),2)</definedName>
    <definedName name="Area_select_20_12" localSheetId="1">INDEX('ChiTiet (2)'!Table_1,MATCH('ChiTiet (2)'!Agr,'ChiTiet (2)'!Table_m,0),2)</definedName>
    <definedName name="Area_select_20_12">INDEX(Table_1,MATCH(Agr,Table_m,0),2)</definedName>
    <definedName name="Area_select_20_13" localSheetId="1">INDEX('ChiTiet (2)'!Table_1,MATCH('ChiTiet (2)'!Agr,'ChiTiet (2)'!Table_m,0),2)</definedName>
    <definedName name="Area_select_20_13">INDEX(Table_1,MATCH(Agr,Table_m,0),2)</definedName>
    <definedName name="Area_select_20_14" localSheetId="1">INDEX('ChiTiet (2)'!Table_1,MATCH('ChiTiet (2)'!Agr,'ChiTiet (2)'!Table_m,0),2)</definedName>
    <definedName name="Area_select_20_14">INDEX(Table_1,MATCH(Agr,Table_m,0),2)</definedName>
    <definedName name="Area_select_20_15" localSheetId="1">INDEX('ChiTiet (2)'!Table_1,MATCH('ChiTiet (2)'!Agr,'ChiTiet (2)'!Table_m,0),2)</definedName>
    <definedName name="Area_select_20_15">INDEX(Table_1,MATCH(Agr,Table_m,0),2)</definedName>
    <definedName name="Area_select_20_16" localSheetId="1">INDEX('ChiTiet (2)'!Table_1,MATCH('ChiTiet (2)'!Agr,'ChiTiet (2)'!Table_m,0),2)</definedName>
    <definedName name="Area_select_20_16">INDEX(Table_1,MATCH(Agr,Table_m,0),2)</definedName>
    <definedName name="Area_select_20_38" localSheetId="1">INDEX('ChiTiet (2)'!Table_1,MATCH('ChiTiet (2)'!Agr,'ChiTiet (2)'!Table_m,0),2)</definedName>
    <definedName name="Area_select_20_38">INDEX(Table_1,MATCH(Agr,Table_m,0),2)</definedName>
    <definedName name="Area_select_22" localSheetId="1">INDEX('ChiTiet (2)'!Table_1,MATCH('ChiTiet (2)'!Agr,'ChiTiet (2)'!Table_m,0),2)</definedName>
    <definedName name="Area_select_22">INDEX(Table_1,MATCH(Agr,Table_m,0),2)</definedName>
    <definedName name="Area_select_22_11" localSheetId="1">INDEX('ChiTiet (2)'!Table_1,MATCH('ChiTiet (2)'!Agr,'ChiTiet (2)'!Table_m,0),2)</definedName>
    <definedName name="Area_select_22_11">INDEX(Table_1,MATCH(Agr,Table_m,0),2)</definedName>
    <definedName name="Area_select_22_12" localSheetId="1">INDEX('ChiTiet (2)'!Table_1,MATCH('ChiTiet (2)'!Agr,'ChiTiet (2)'!Table_m,0),2)</definedName>
    <definedName name="Area_select_22_12">INDEX(Table_1,MATCH(Agr,Table_m,0),2)</definedName>
    <definedName name="Area_select_22_13" localSheetId="1">INDEX('ChiTiet (2)'!Table_1,MATCH('ChiTiet (2)'!Agr,'ChiTiet (2)'!Table_m,0),2)</definedName>
    <definedName name="Area_select_22_13">INDEX(Table_1,MATCH(Agr,Table_m,0),2)</definedName>
    <definedName name="Area_select_22_14" localSheetId="1">INDEX('ChiTiet (2)'!Table_1,MATCH('ChiTiet (2)'!Agr,'ChiTiet (2)'!Table_m,0),2)</definedName>
    <definedName name="Area_select_22_14">INDEX(Table_1,MATCH(Agr,Table_m,0),2)</definedName>
    <definedName name="Area_select_22_15" localSheetId="1">INDEX('ChiTiet (2)'!Table_1,MATCH('ChiTiet (2)'!Agr,'ChiTiet (2)'!Table_m,0),2)</definedName>
    <definedName name="Area_select_22_15">INDEX(Table_1,MATCH(Agr,Table_m,0),2)</definedName>
    <definedName name="Area_select_22_16" localSheetId="1">INDEX('ChiTiet (2)'!Table_1,MATCH('ChiTiet (2)'!Agr,'ChiTiet (2)'!Table_m,0),2)</definedName>
    <definedName name="Area_select_22_16">INDEX(Table_1,MATCH(Agr,Table_m,0),2)</definedName>
    <definedName name="Area_select_22_38" localSheetId="1">INDEX('ChiTiet (2)'!Table_1,MATCH('ChiTiet (2)'!Agr,'ChiTiet (2)'!Table_m,0),2)</definedName>
    <definedName name="Area_select_22_38">INDEX(Table_1,MATCH(Agr,Table_m,0),2)</definedName>
    <definedName name="Area_select_23" localSheetId="1">INDEX('ChiTiet (2)'!Table_1,MATCH('ChiTiet (2)'!Agr,'ChiTiet (2)'!Table_m,0),2)</definedName>
    <definedName name="Area_select_23">INDEX(Table_1,MATCH(Agr,Table_m,0),2)</definedName>
    <definedName name="Area_select_23_11" localSheetId="1">INDEX('ChiTiet (2)'!Table_1,MATCH('ChiTiet (2)'!Agr,'ChiTiet (2)'!Table_m,0),2)</definedName>
    <definedName name="Area_select_23_11">INDEX(Table_1,MATCH(Agr,Table_m,0),2)</definedName>
    <definedName name="Area_select_23_12" localSheetId="1">INDEX('ChiTiet (2)'!Table_1,MATCH('ChiTiet (2)'!Agr,'ChiTiet (2)'!Table_m,0),2)</definedName>
    <definedName name="Area_select_23_12">INDEX(Table_1,MATCH(Agr,Table_m,0),2)</definedName>
    <definedName name="Area_select_23_13" localSheetId="1">INDEX('ChiTiet (2)'!Table_1,MATCH('ChiTiet (2)'!Agr,'ChiTiet (2)'!Table_m,0),2)</definedName>
    <definedName name="Area_select_23_13">INDEX(Table_1,MATCH(Agr,Table_m,0),2)</definedName>
    <definedName name="Area_select_23_14" localSheetId="1">INDEX('ChiTiet (2)'!Table_1,MATCH('ChiTiet (2)'!Agr,'ChiTiet (2)'!Table_m,0),2)</definedName>
    <definedName name="Area_select_23_14">INDEX(Table_1,MATCH(Agr,Table_m,0),2)</definedName>
    <definedName name="Area_select_23_15" localSheetId="1">INDEX('ChiTiet (2)'!Table_1,MATCH('ChiTiet (2)'!Agr,'ChiTiet (2)'!Table_m,0),2)</definedName>
    <definedName name="Area_select_23_15">INDEX(Table_1,MATCH(Agr,Table_m,0),2)</definedName>
    <definedName name="Area_select_23_16" localSheetId="1">INDEX('ChiTiet (2)'!Table_1,MATCH('ChiTiet (2)'!Agr,'ChiTiet (2)'!Table_m,0),2)</definedName>
    <definedName name="Area_select_23_16">INDEX(Table_1,MATCH(Agr,Table_m,0),2)</definedName>
    <definedName name="Area_select_23_38" localSheetId="1">INDEX('ChiTiet (2)'!Table_1,MATCH('ChiTiet (2)'!Agr,'ChiTiet (2)'!Table_m,0),2)</definedName>
    <definedName name="Area_select_23_38">INDEX(Table_1,MATCH(Agr,Table_m,0),2)</definedName>
    <definedName name="Area_select_26" localSheetId="1">INDEX('ChiTiet (2)'!Table_1,MATCH('ChiTiet (2)'!Agr,'ChiTiet (2)'!Table_m,0),2)</definedName>
    <definedName name="Area_select_26">INDEX(Table_1,MATCH(Agr,Table_m,0),2)</definedName>
    <definedName name="Area_select_26_11" localSheetId="1">INDEX('ChiTiet (2)'!Table_1,MATCH('ChiTiet (2)'!Agr,'ChiTiet (2)'!Table_m,0),2)</definedName>
    <definedName name="Area_select_26_11">INDEX(Table_1,MATCH(Agr,Table_m,0),2)</definedName>
    <definedName name="Area_select_26_12" localSheetId="1">INDEX('ChiTiet (2)'!Table_1,MATCH('ChiTiet (2)'!Agr,'ChiTiet (2)'!Table_m,0),2)</definedName>
    <definedName name="Area_select_26_12">INDEX(Table_1,MATCH(Agr,Table_m,0),2)</definedName>
    <definedName name="Area_select_26_13" localSheetId="1">INDEX('ChiTiet (2)'!Table_1,MATCH('ChiTiet (2)'!Agr,'ChiTiet (2)'!Table_m,0),2)</definedName>
    <definedName name="Area_select_26_13">INDEX(Table_1,MATCH(Agr,Table_m,0),2)</definedName>
    <definedName name="Area_select_26_14" localSheetId="1">INDEX('ChiTiet (2)'!Table_1,MATCH('ChiTiet (2)'!Agr,'ChiTiet (2)'!Table_m,0),2)</definedName>
    <definedName name="Area_select_26_14">INDEX(Table_1,MATCH(Agr,Table_m,0),2)</definedName>
    <definedName name="Area_select_26_15" localSheetId="1">INDEX('ChiTiet (2)'!Table_1,MATCH('ChiTiet (2)'!Agr,'ChiTiet (2)'!Table_m,0),2)</definedName>
    <definedName name="Area_select_26_15">INDEX(Table_1,MATCH(Agr,Table_m,0),2)</definedName>
    <definedName name="Area_select_26_16" localSheetId="1">INDEX('ChiTiet (2)'!Table_1,MATCH('ChiTiet (2)'!Agr,'ChiTiet (2)'!Table_m,0),2)</definedName>
    <definedName name="Area_select_26_16">INDEX(Table_1,MATCH(Agr,Table_m,0),2)</definedName>
    <definedName name="Area_select_26_38" localSheetId="1">INDEX('ChiTiet (2)'!Table_1,MATCH('ChiTiet (2)'!Agr,'ChiTiet (2)'!Table_m,0),2)</definedName>
    <definedName name="Area_select_26_38">INDEX(Table_1,MATCH(Agr,Table_m,0),2)</definedName>
    <definedName name="Area_select_29" localSheetId="1">INDEX('ChiTiet (2)'!Table_1,MATCH('ChiTiet (2)'!Agr,'ChiTiet (2)'!Table_m,0),2)</definedName>
    <definedName name="Area_select_29">INDEX(Table_1,MATCH(Agr,Table_m,0),2)</definedName>
    <definedName name="Area_select_29_11" localSheetId="1">INDEX('ChiTiet (2)'!Table_1,MATCH('ChiTiet (2)'!Agr,'ChiTiet (2)'!Table_m,0),2)</definedName>
    <definedName name="Area_select_29_11">INDEX(Table_1,MATCH(Agr,Table_m,0),2)</definedName>
    <definedName name="Area_select_29_12" localSheetId="1">INDEX('ChiTiet (2)'!Table_1,MATCH('ChiTiet (2)'!Agr,'ChiTiet (2)'!Table_m,0),2)</definedName>
    <definedName name="Area_select_29_12">INDEX(Table_1,MATCH(Agr,Table_m,0),2)</definedName>
    <definedName name="Area_select_29_13" localSheetId="1">INDEX('ChiTiet (2)'!Table_1,MATCH('ChiTiet (2)'!Agr,'ChiTiet (2)'!Table_m,0),2)</definedName>
    <definedName name="Area_select_29_13">INDEX(Table_1,MATCH(Agr,Table_m,0),2)</definedName>
    <definedName name="Area_select_29_14" localSheetId="1">INDEX('ChiTiet (2)'!Table_1,MATCH('ChiTiet (2)'!Agr,'ChiTiet (2)'!Table_m,0),2)</definedName>
    <definedName name="Area_select_29_14">INDEX(Table_1,MATCH(Agr,Table_m,0),2)</definedName>
    <definedName name="Area_select_29_15" localSheetId="1">INDEX('ChiTiet (2)'!Table_1,MATCH('ChiTiet (2)'!Agr,'ChiTiet (2)'!Table_m,0),2)</definedName>
    <definedName name="Area_select_29_15">INDEX(Table_1,MATCH(Agr,Table_m,0),2)</definedName>
    <definedName name="Area_select_29_16" localSheetId="1">INDEX('ChiTiet (2)'!Table_1,MATCH('ChiTiet (2)'!Agr,'ChiTiet (2)'!Table_m,0),2)</definedName>
    <definedName name="Area_select_29_16">INDEX(Table_1,MATCH(Agr,Table_m,0),2)</definedName>
    <definedName name="Area_select_29_38" localSheetId="1">INDEX('ChiTiet (2)'!Table_1,MATCH('ChiTiet (2)'!Agr,'ChiTiet (2)'!Table_m,0),2)</definedName>
    <definedName name="Area_select_29_38">INDEX(Table_1,MATCH(Agr,Table_m,0),2)</definedName>
    <definedName name="Area_select_30" localSheetId="1">INDEX('ChiTiet (2)'!Table_1,MATCH('ChiTiet (2)'!Agr,'ChiTiet (2)'!Table_m,0),2)</definedName>
    <definedName name="Area_select_30">INDEX(Table_1,MATCH(Agr,Table_m,0),2)</definedName>
    <definedName name="Area_select_30_11" localSheetId="1">INDEX('ChiTiet (2)'!Table_1,MATCH('ChiTiet (2)'!Agr,'ChiTiet (2)'!Table_m,0),2)</definedName>
    <definedName name="Area_select_30_11">INDEX(Table_1,MATCH(Agr,Table_m,0),2)</definedName>
    <definedName name="Area_select_30_12" localSheetId="1">INDEX('ChiTiet (2)'!Table_1,MATCH('ChiTiet (2)'!Agr,'ChiTiet (2)'!Table_m,0),2)</definedName>
    <definedName name="Area_select_30_12">INDEX(Table_1,MATCH(Agr,Table_m,0),2)</definedName>
    <definedName name="Area_select_30_13" localSheetId="1">INDEX('ChiTiet (2)'!Table_1,MATCH('ChiTiet (2)'!Agr,'ChiTiet (2)'!Table_m,0),2)</definedName>
    <definedName name="Area_select_30_13">INDEX(Table_1,MATCH(Agr,Table_m,0),2)</definedName>
    <definedName name="Area_select_30_14" localSheetId="1">INDEX('ChiTiet (2)'!Table_1,MATCH('ChiTiet (2)'!Agr,'ChiTiet (2)'!Table_m,0),2)</definedName>
    <definedName name="Area_select_30_14">INDEX(Table_1,MATCH(Agr,Table_m,0),2)</definedName>
    <definedName name="Area_select_30_15" localSheetId="1">INDEX('ChiTiet (2)'!Table_1,MATCH('ChiTiet (2)'!Agr,'ChiTiet (2)'!Table_m,0),2)</definedName>
    <definedName name="Area_select_30_15">INDEX(Table_1,MATCH(Agr,Table_m,0),2)</definedName>
    <definedName name="Area_select_30_16" localSheetId="1">INDEX('ChiTiet (2)'!Table_1,MATCH('ChiTiet (2)'!Agr,'ChiTiet (2)'!Table_m,0),2)</definedName>
    <definedName name="Area_select_30_16">INDEX(Table_1,MATCH(Agr,Table_m,0),2)</definedName>
    <definedName name="Area_select_30_38" localSheetId="1">INDEX('ChiTiet (2)'!Table_1,MATCH('ChiTiet (2)'!Agr,'ChiTiet (2)'!Table_m,0),2)</definedName>
    <definedName name="Area_select_30_38">INDEX(Table_1,MATCH(Agr,Table_m,0),2)</definedName>
    <definedName name="Area_select_31" localSheetId="1">INDEX('ChiTiet (2)'!Table_1,MATCH('ChiTiet (2)'!Agr,'ChiTiet (2)'!Table_m,0),2)</definedName>
    <definedName name="Area_select_31">INDEX(Table_1,MATCH(Agr,Table_m,0),2)</definedName>
    <definedName name="Area_select_31_11" localSheetId="1">INDEX('ChiTiet (2)'!Table_1,MATCH('ChiTiet (2)'!Agr,'ChiTiet (2)'!Table_m,0),2)</definedName>
    <definedName name="Area_select_31_11">INDEX(Table_1,MATCH(Agr,Table_m,0),2)</definedName>
    <definedName name="Area_select_31_12" localSheetId="1">INDEX('ChiTiet (2)'!Table_1,MATCH('ChiTiet (2)'!Agr,'ChiTiet (2)'!Table_m,0),2)</definedName>
    <definedName name="Area_select_31_12">INDEX(Table_1,MATCH(Agr,Table_m,0),2)</definedName>
    <definedName name="Area_select_31_13" localSheetId="1">INDEX('ChiTiet (2)'!Table_1,MATCH('ChiTiet (2)'!Agr,'ChiTiet (2)'!Table_m,0),2)</definedName>
    <definedName name="Area_select_31_13">INDEX(Table_1,MATCH(Agr,Table_m,0),2)</definedName>
    <definedName name="Area_select_31_14" localSheetId="1">INDEX('ChiTiet (2)'!Table_1,MATCH('ChiTiet (2)'!Agr,'ChiTiet (2)'!Table_m,0),2)</definedName>
    <definedName name="Area_select_31_14">INDEX(Table_1,MATCH(Agr,Table_m,0),2)</definedName>
    <definedName name="Area_select_31_15" localSheetId="1">INDEX('ChiTiet (2)'!Table_1,MATCH('ChiTiet (2)'!Agr,'ChiTiet (2)'!Table_m,0),2)</definedName>
    <definedName name="Area_select_31_15">INDEX(Table_1,MATCH(Agr,Table_m,0),2)</definedName>
    <definedName name="Area_select_31_16" localSheetId="1">INDEX('ChiTiet (2)'!Table_1,MATCH('ChiTiet (2)'!Agr,'ChiTiet (2)'!Table_m,0),2)</definedName>
    <definedName name="Area_select_31_16">INDEX(Table_1,MATCH(Agr,Table_m,0),2)</definedName>
    <definedName name="Area_select_31_38" localSheetId="1">INDEX('ChiTiet (2)'!Table_1,MATCH('ChiTiet (2)'!Agr,'ChiTiet (2)'!Table_m,0),2)</definedName>
    <definedName name="Area_select_31_38">INDEX(Table_1,MATCH(Agr,Table_m,0),2)</definedName>
    <definedName name="Area_select_32" localSheetId="1">INDEX('ChiTiet (2)'!Table_1,MATCH('ChiTiet (2)'!Agr,'ChiTiet (2)'!Table_m,0),2)</definedName>
    <definedName name="Area_select_32">INDEX(Table_1,MATCH(Agr,Table_m,0),2)</definedName>
    <definedName name="Area_select_32_11" localSheetId="1">INDEX('ChiTiet (2)'!Table_1,MATCH('ChiTiet (2)'!Agr,'ChiTiet (2)'!Table_m,0),2)</definedName>
    <definedName name="Area_select_32_11">INDEX(Table_1,MATCH(Agr,Table_m,0),2)</definedName>
    <definedName name="Area_select_32_12" localSheetId="1">INDEX('ChiTiet (2)'!Table_1,MATCH('ChiTiet (2)'!Agr,'ChiTiet (2)'!Table_m,0),2)</definedName>
    <definedName name="Area_select_32_12">INDEX(Table_1,MATCH(Agr,Table_m,0),2)</definedName>
    <definedName name="Area_select_32_13" localSheetId="1">INDEX('ChiTiet (2)'!Table_1,MATCH('ChiTiet (2)'!Agr,'ChiTiet (2)'!Table_m,0),2)</definedName>
    <definedName name="Area_select_32_13">INDEX(Table_1,MATCH(Agr,Table_m,0),2)</definedName>
    <definedName name="Area_select_32_14" localSheetId="1">INDEX('ChiTiet (2)'!Table_1,MATCH('ChiTiet (2)'!Agr,'ChiTiet (2)'!Table_m,0),2)</definedName>
    <definedName name="Area_select_32_14">INDEX(Table_1,MATCH(Agr,Table_m,0),2)</definedName>
    <definedName name="Area_select_32_15" localSheetId="1">INDEX('ChiTiet (2)'!Table_1,MATCH('ChiTiet (2)'!Agr,'ChiTiet (2)'!Table_m,0),2)</definedName>
    <definedName name="Area_select_32_15">INDEX(Table_1,MATCH(Agr,Table_m,0),2)</definedName>
    <definedName name="Area_select_32_16" localSheetId="1">INDEX('ChiTiet (2)'!Table_1,MATCH('ChiTiet (2)'!Agr,'ChiTiet (2)'!Table_m,0),2)</definedName>
    <definedName name="Area_select_32_16">INDEX(Table_1,MATCH(Agr,Table_m,0),2)</definedName>
    <definedName name="Area_select_32_38" localSheetId="1">INDEX('ChiTiet (2)'!Table_1,MATCH('ChiTiet (2)'!Agr,'ChiTiet (2)'!Table_m,0),2)</definedName>
    <definedName name="Area_select_32_38">INDEX(Table_1,MATCH(Agr,Table_m,0),2)</definedName>
    <definedName name="Area_select_33" localSheetId="1">INDEX('ChiTiet (2)'!Table_1,MATCH('ChiTiet (2)'!Agr,'ChiTiet (2)'!Table_m,0),2)</definedName>
    <definedName name="Area_select_33">INDEX(Table_1,MATCH(Agr,Table_m,0),2)</definedName>
    <definedName name="Area_select_33_11" localSheetId="1">INDEX('ChiTiet (2)'!Table_1,MATCH('ChiTiet (2)'!Agr,'ChiTiet (2)'!Table_m,0),2)</definedName>
    <definedName name="Area_select_33_11">INDEX(Table_1,MATCH(Agr,Table_m,0),2)</definedName>
    <definedName name="Area_select_33_12" localSheetId="1">INDEX('ChiTiet (2)'!Table_1,MATCH('ChiTiet (2)'!Agr,'ChiTiet (2)'!Table_m,0),2)</definedName>
    <definedName name="Area_select_33_12">INDEX(Table_1,MATCH(Agr,Table_m,0),2)</definedName>
    <definedName name="Area_select_33_13" localSheetId="1">INDEX('ChiTiet (2)'!Table_1,MATCH('ChiTiet (2)'!Agr,'ChiTiet (2)'!Table_m,0),2)</definedName>
    <definedName name="Area_select_33_13">INDEX(Table_1,MATCH(Agr,Table_m,0),2)</definedName>
    <definedName name="Area_select_33_14" localSheetId="1">INDEX('ChiTiet (2)'!Table_1,MATCH('ChiTiet (2)'!Agr,'ChiTiet (2)'!Table_m,0),2)</definedName>
    <definedName name="Area_select_33_14">INDEX(Table_1,MATCH(Agr,Table_m,0),2)</definedName>
    <definedName name="Area_select_33_15" localSheetId="1">INDEX('ChiTiet (2)'!Table_1,MATCH('ChiTiet (2)'!Agr,'ChiTiet (2)'!Table_m,0),2)</definedName>
    <definedName name="Area_select_33_15">INDEX(Table_1,MATCH(Agr,Table_m,0),2)</definedName>
    <definedName name="Area_select_33_16" localSheetId="1">INDEX('ChiTiet (2)'!Table_1,MATCH('ChiTiet (2)'!Agr,'ChiTiet (2)'!Table_m,0),2)</definedName>
    <definedName name="Area_select_33_16">INDEX(Table_1,MATCH(Agr,Table_m,0),2)</definedName>
    <definedName name="Area_select_33_38" localSheetId="1">INDEX('ChiTiet (2)'!Table_1,MATCH('ChiTiet (2)'!Agr,'ChiTiet (2)'!Table_m,0),2)</definedName>
    <definedName name="Area_select_33_38">INDEX(Table_1,MATCH(Agr,Table_m,0),2)</definedName>
    <definedName name="Area_select_34" localSheetId="1">INDEX('ChiTiet (2)'!Table_1,MATCH('ChiTiet (2)'!Agr,'ChiTiet (2)'!Table_m,0),2)</definedName>
    <definedName name="Area_select_34">INDEX(Table_1,MATCH(Agr,Table_m,0),2)</definedName>
    <definedName name="Area_select_34_11" localSheetId="1">INDEX('ChiTiet (2)'!Table_1,MATCH('ChiTiet (2)'!Agr,'ChiTiet (2)'!Table_m,0),2)</definedName>
    <definedName name="Area_select_34_11">INDEX(Table_1,MATCH(Agr,Table_m,0),2)</definedName>
    <definedName name="Area_select_34_12" localSheetId="1">INDEX('ChiTiet (2)'!Table_1,MATCH('ChiTiet (2)'!Agr,'ChiTiet (2)'!Table_m,0),2)</definedName>
    <definedName name="Area_select_34_12">INDEX(Table_1,MATCH(Agr,Table_m,0),2)</definedName>
    <definedName name="Area_select_34_13" localSheetId="1">INDEX('ChiTiet (2)'!Table_1,MATCH('ChiTiet (2)'!Agr,'ChiTiet (2)'!Table_m,0),2)</definedName>
    <definedName name="Area_select_34_13">INDEX(Table_1,MATCH(Agr,Table_m,0),2)</definedName>
    <definedName name="Area_select_34_14" localSheetId="1">INDEX('ChiTiet (2)'!Table_1,MATCH('ChiTiet (2)'!Agr,'ChiTiet (2)'!Table_m,0),2)</definedName>
    <definedName name="Area_select_34_14">INDEX(Table_1,MATCH(Agr,Table_m,0),2)</definedName>
    <definedName name="Area_select_34_15" localSheetId="1">INDEX('ChiTiet (2)'!Table_1,MATCH('ChiTiet (2)'!Agr,'ChiTiet (2)'!Table_m,0),2)</definedName>
    <definedName name="Area_select_34_15">INDEX(Table_1,MATCH(Agr,Table_m,0),2)</definedName>
    <definedName name="Area_select_34_16" localSheetId="1">INDEX('ChiTiet (2)'!Table_1,MATCH('ChiTiet (2)'!Agr,'ChiTiet (2)'!Table_m,0),2)</definedName>
    <definedName name="Area_select_34_16">INDEX(Table_1,MATCH(Agr,Table_m,0),2)</definedName>
    <definedName name="Area_select_34_38" localSheetId="1">INDEX('ChiTiet (2)'!Table_1,MATCH('ChiTiet (2)'!Agr,'ChiTiet (2)'!Table_m,0),2)</definedName>
    <definedName name="Area_select_34_38">INDEX(Table_1,MATCH(Agr,Table_m,0),2)</definedName>
    <definedName name="Area_select_35" localSheetId="1">INDEX('ChiTiet (2)'!Table_1,MATCH('ChiTiet (2)'!Agr,'ChiTiet (2)'!Table_m,0),2)</definedName>
    <definedName name="Area_select_35">INDEX(Table_1,MATCH(Agr,Table_m,0),2)</definedName>
    <definedName name="Area_select_35_11" localSheetId="1">INDEX('ChiTiet (2)'!Table_1,MATCH('ChiTiet (2)'!Agr,'ChiTiet (2)'!Table_m,0),2)</definedName>
    <definedName name="Area_select_35_11">INDEX(Table_1,MATCH(Agr,Table_m,0),2)</definedName>
    <definedName name="Area_select_35_12" localSheetId="1">INDEX('ChiTiet (2)'!Table_1,MATCH('ChiTiet (2)'!Agr,'ChiTiet (2)'!Table_m,0),2)</definedName>
    <definedName name="Area_select_35_12">INDEX(Table_1,MATCH(Agr,Table_m,0),2)</definedName>
    <definedName name="Area_select_35_13" localSheetId="1">INDEX('ChiTiet (2)'!Table_1,MATCH('ChiTiet (2)'!Agr,'ChiTiet (2)'!Table_m,0),2)</definedName>
    <definedName name="Area_select_35_13">INDEX(Table_1,MATCH(Agr,Table_m,0),2)</definedName>
    <definedName name="Area_select_35_14" localSheetId="1">INDEX('ChiTiet (2)'!Table_1,MATCH('ChiTiet (2)'!Agr,'ChiTiet (2)'!Table_m,0),2)</definedName>
    <definedName name="Area_select_35_14">INDEX(Table_1,MATCH(Agr,Table_m,0),2)</definedName>
    <definedName name="Area_select_35_15" localSheetId="1">INDEX('ChiTiet (2)'!Table_1,MATCH('ChiTiet (2)'!Agr,'ChiTiet (2)'!Table_m,0),2)</definedName>
    <definedName name="Area_select_35_15">INDEX(Table_1,MATCH(Agr,Table_m,0),2)</definedName>
    <definedName name="Area_select_35_16" localSheetId="1">INDEX('ChiTiet (2)'!Table_1,MATCH('ChiTiet (2)'!Agr,'ChiTiet (2)'!Table_m,0),2)</definedName>
    <definedName name="Area_select_35_16">INDEX(Table_1,MATCH(Agr,Table_m,0),2)</definedName>
    <definedName name="Area_select_35_38" localSheetId="1">INDEX('ChiTiet (2)'!Table_1,MATCH('ChiTiet (2)'!Agr,'ChiTiet (2)'!Table_m,0),2)</definedName>
    <definedName name="Area_select_35_38">INDEX(Table_1,MATCH(Agr,Table_m,0),2)</definedName>
    <definedName name="Area_select_36" localSheetId="1">INDEX('ChiTiet (2)'!Table_1,MATCH('ChiTiet (2)'!Agr,'ChiTiet (2)'!Table_m,0),2)</definedName>
    <definedName name="Area_select_36">INDEX(Table_1,MATCH(Agr,Table_m,0),2)</definedName>
    <definedName name="Area_select_36_11" localSheetId="1">INDEX('ChiTiet (2)'!Table_1,MATCH('ChiTiet (2)'!Agr,'ChiTiet (2)'!Table_m,0),2)</definedName>
    <definedName name="Area_select_36_11">INDEX(Table_1,MATCH(Agr,Table_m,0),2)</definedName>
    <definedName name="Area_select_36_12" localSheetId="1">INDEX('ChiTiet (2)'!Table_1,MATCH('ChiTiet (2)'!Agr,'ChiTiet (2)'!Table_m,0),2)</definedName>
    <definedName name="Area_select_36_12">INDEX(Table_1,MATCH(Agr,Table_m,0),2)</definedName>
    <definedName name="Area_select_36_13" localSheetId="1">INDEX('ChiTiet (2)'!Table_1,MATCH('ChiTiet (2)'!Agr,'ChiTiet (2)'!Table_m,0),2)</definedName>
    <definedName name="Area_select_36_13">INDEX(Table_1,MATCH(Agr,Table_m,0),2)</definedName>
    <definedName name="Area_select_36_14" localSheetId="1">INDEX('ChiTiet (2)'!Table_1,MATCH('ChiTiet (2)'!Agr,'ChiTiet (2)'!Table_m,0),2)</definedName>
    <definedName name="Area_select_36_14">INDEX(Table_1,MATCH(Agr,Table_m,0),2)</definedName>
    <definedName name="Area_select_36_15" localSheetId="1">INDEX('ChiTiet (2)'!Table_1,MATCH('ChiTiet (2)'!Agr,'ChiTiet (2)'!Table_m,0),2)</definedName>
    <definedName name="Area_select_36_15">INDEX(Table_1,MATCH(Agr,Table_m,0),2)</definedName>
    <definedName name="Area_select_36_16" localSheetId="1">INDEX('ChiTiet (2)'!Table_1,MATCH('ChiTiet (2)'!Agr,'ChiTiet (2)'!Table_m,0),2)</definedName>
    <definedName name="Area_select_36_16">INDEX(Table_1,MATCH(Agr,Table_m,0),2)</definedName>
    <definedName name="Area_select_36_38" localSheetId="1">INDEX('ChiTiet (2)'!Table_1,MATCH('ChiTiet (2)'!Agr,'ChiTiet (2)'!Table_m,0),2)</definedName>
    <definedName name="Area_select_36_38">INDEX(Table_1,MATCH(Agr,Table_m,0),2)</definedName>
    <definedName name="Area_select_38" localSheetId="1">INDEX('ChiTiet (2)'!Table_1,MATCH('ChiTiet (2)'!Agr,'ChiTiet (2)'!Table_m,0),2)</definedName>
    <definedName name="Area_select_38">INDEX(Table_1,MATCH(Agr,Table_m,0),2)</definedName>
    <definedName name="Area_select_4" localSheetId="1">INDEX('ChiTiet (2)'!Table_1,MATCH('ChiTiet (2)'!Agr,'ChiTiet (2)'!Table_m,0),2)</definedName>
    <definedName name="Area_select_4">INDEX(Table_1,MATCH(Agr,Table_m,0),2)</definedName>
    <definedName name="Area_select_4_11" localSheetId="1">INDEX('ChiTiet (2)'!Table_1,MATCH('ChiTiet (2)'!Agr,'ChiTiet (2)'!Table_m,0),2)</definedName>
    <definedName name="Area_select_4_11">INDEX(Table_1,MATCH(Agr,Table_m,0),2)</definedName>
    <definedName name="Area_select_4_12" localSheetId="1">INDEX('ChiTiet (2)'!Table_1,MATCH('ChiTiet (2)'!Agr,'ChiTiet (2)'!Table_m,0),2)</definedName>
    <definedName name="Area_select_4_12">INDEX(Table_1,MATCH(Agr,Table_m,0),2)</definedName>
    <definedName name="Area_select_4_13" localSheetId="1">INDEX('ChiTiet (2)'!Table_1,MATCH('ChiTiet (2)'!Agr,'ChiTiet (2)'!Table_m,0),2)</definedName>
    <definedName name="Area_select_4_13">INDEX(Table_1,MATCH(Agr,Table_m,0),2)</definedName>
    <definedName name="Area_select_4_14" localSheetId="1">INDEX('ChiTiet (2)'!Table_1,MATCH('ChiTiet (2)'!Agr,'ChiTiet (2)'!Table_m,0),2)</definedName>
    <definedName name="Area_select_4_14">INDEX(Table_1,MATCH(Agr,Table_m,0),2)</definedName>
    <definedName name="Area_select_4_15" localSheetId="1">INDEX('ChiTiet (2)'!Table_1,MATCH('ChiTiet (2)'!Agr,'ChiTiet (2)'!Table_m,0),2)</definedName>
    <definedName name="Area_select_4_15">INDEX(Table_1,MATCH(Agr,Table_m,0),2)</definedName>
    <definedName name="Area_select_4_16" localSheetId="1">INDEX('ChiTiet (2)'!Table_1,MATCH('ChiTiet (2)'!Agr,'ChiTiet (2)'!Table_m,0),2)</definedName>
    <definedName name="Area_select_4_16">INDEX(Table_1,MATCH(Agr,Table_m,0),2)</definedName>
    <definedName name="Area_select_4_38" localSheetId="1">INDEX('ChiTiet (2)'!Table_1,MATCH('ChiTiet (2)'!Agr,'ChiTiet (2)'!Table_m,0),2)</definedName>
    <definedName name="Area_select_4_38">INDEX(Table_1,MATCH(Agr,Table_m,0),2)</definedName>
    <definedName name="Area_select_47" localSheetId="1">INDEX('ChiTiet (2)'!Table_1,MATCH('ChiTiet (2)'!Agr,'ChiTiet (2)'!Table_m,0),2)</definedName>
    <definedName name="Area_select_47">INDEX(Table_1,MATCH(Agr,Table_m,0),2)</definedName>
    <definedName name="Area_select_47_11" localSheetId="1">INDEX('ChiTiet (2)'!Table_1,MATCH('ChiTiet (2)'!Agr,'ChiTiet (2)'!Table_m,0),2)</definedName>
    <definedName name="Area_select_47_11">INDEX(Table_1,MATCH(Agr,Table_m,0),2)</definedName>
    <definedName name="Area_select_47_12" localSheetId="1">INDEX('ChiTiet (2)'!Table_1,MATCH('ChiTiet (2)'!Agr,'ChiTiet (2)'!Table_m,0),2)</definedName>
    <definedName name="Area_select_47_12">INDEX(Table_1,MATCH(Agr,Table_m,0),2)</definedName>
    <definedName name="Area_select_47_13" localSheetId="1">INDEX('ChiTiet (2)'!Table_1,MATCH('ChiTiet (2)'!Agr,'ChiTiet (2)'!Table_m,0),2)</definedName>
    <definedName name="Area_select_47_13">INDEX(Table_1,MATCH(Agr,Table_m,0),2)</definedName>
    <definedName name="Area_select_47_14" localSheetId="1">INDEX('ChiTiet (2)'!Table_1,MATCH('ChiTiet (2)'!Agr,'ChiTiet (2)'!Table_m,0),2)</definedName>
    <definedName name="Area_select_47_14">INDEX(Table_1,MATCH(Agr,Table_m,0),2)</definedName>
    <definedName name="Area_select_47_15" localSheetId="1">INDEX('ChiTiet (2)'!Table_1,MATCH('ChiTiet (2)'!Agr,'ChiTiet (2)'!Table_m,0),2)</definedName>
    <definedName name="Area_select_47_15">INDEX(Table_1,MATCH(Agr,Table_m,0),2)</definedName>
    <definedName name="Area_select_47_16" localSheetId="1">INDEX('ChiTiet (2)'!Table_1,MATCH('ChiTiet (2)'!Agr,'ChiTiet (2)'!Table_m,0),2)</definedName>
    <definedName name="Area_select_47_16">INDEX(Table_1,MATCH(Agr,Table_m,0),2)</definedName>
    <definedName name="Area_select_47_38" localSheetId="1">INDEX('ChiTiet (2)'!Table_1,MATCH('ChiTiet (2)'!Agr,'ChiTiet (2)'!Table_m,0),2)</definedName>
    <definedName name="Area_select_47_38">INDEX(Table_1,MATCH(Agr,Table_m,0),2)</definedName>
    <definedName name="Area_select_5" localSheetId="1">INDEX('ChiTiet (2)'!Table_1,MATCH('ChiTiet (2)'!Agr,'ChiTiet (2)'!Table_m,0),2)</definedName>
    <definedName name="Area_select_5">INDEX(Table_1,MATCH(Agr,Table_m,0),2)</definedName>
    <definedName name="Area_select_5_11" localSheetId="1">INDEX('ChiTiet (2)'!Table_1,MATCH('ChiTiet (2)'!Agr,'ChiTiet (2)'!Table_m,0),2)</definedName>
    <definedName name="Area_select_5_11">INDEX(Table_1,MATCH(Agr,Table_m,0),2)</definedName>
    <definedName name="Area_select_5_12" localSheetId="1">INDEX('ChiTiet (2)'!Table_1,MATCH('ChiTiet (2)'!Agr,'ChiTiet (2)'!Table_m,0),2)</definedName>
    <definedName name="Area_select_5_12">INDEX(Table_1,MATCH(Agr,Table_m,0),2)</definedName>
    <definedName name="Area_select_5_13" localSheetId="1">INDEX('ChiTiet (2)'!Table_1,MATCH('ChiTiet (2)'!Agr,'ChiTiet (2)'!Table_m,0),2)</definedName>
    <definedName name="Area_select_5_13">INDEX(Table_1,MATCH(Agr,Table_m,0),2)</definedName>
    <definedName name="Area_select_5_14" localSheetId="1">INDEX('ChiTiet (2)'!Table_1,MATCH('ChiTiet (2)'!Agr,'ChiTiet (2)'!Table_m,0),2)</definedName>
    <definedName name="Area_select_5_14">INDEX(Table_1,MATCH(Agr,Table_m,0),2)</definedName>
    <definedName name="Area_select_5_15" localSheetId="1">INDEX('ChiTiet (2)'!Table_1,MATCH('ChiTiet (2)'!Agr,'ChiTiet (2)'!Table_m,0),2)</definedName>
    <definedName name="Area_select_5_15">INDEX(Table_1,MATCH(Agr,Table_m,0),2)</definedName>
    <definedName name="Area_select_5_16" localSheetId="1">INDEX('ChiTiet (2)'!Table_1,MATCH('ChiTiet (2)'!Agr,'ChiTiet (2)'!Table_m,0),2)</definedName>
    <definedName name="Area_select_5_16">INDEX(Table_1,MATCH(Agr,Table_m,0),2)</definedName>
    <definedName name="Area_select_5_38" localSheetId="1">INDEX('ChiTiet (2)'!Table_1,MATCH('ChiTiet (2)'!Agr,'ChiTiet (2)'!Table_m,0),2)</definedName>
    <definedName name="Area_select_5_38">INDEX(Table_1,MATCH(Agr,Table_m,0),2)</definedName>
    <definedName name="Area_select_6" localSheetId="1">INDEX('ChiTiet (2)'!Table_1,MATCH('ChiTiet (2)'!Agr,'ChiTiet (2)'!Table_m,0),2)</definedName>
    <definedName name="Area_select_6">INDEX(Table_1,MATCH(Agr,Table_m,0),2)</definedName>
    <definedName name="Area_select_6_11" localSheetId="1">INDEX('ChiTiet (2)'!Table_1,MATCH('ChiTiet (2)'!Agr,'ChiTiet (2)'!Table_m,0),2)</definedName>
    <definedName name="Area_select_6_11">INDEX(Table_1,MATCH(Agr,Table_m,0),2)</definedName>
    <definedName name="Area_select_6_12" localSheetId="1">INDEX('ChiTiet (2)'!Table_1,MATCH('ChiTiet (2)'!Agr,'ChiTiet (2)'!Table_m,0),2)</definedName>
    <definedName name="Area_select_6_12">INDEX(Table_1,MATCH(Agr,Table_m,0),2)</definedName>
    <definedName name="Area_select_6_13" localSheetId="1">INDEX('ChiTiet (2)'!Table_1,MATCH('ChiTiet (2)'!Agr,'ChiTiet (2)'!Table_m,0),2)</definedName>
    <definedName name="Area_select_6_13">INDEX(Table_1,MATCH(Agr,Table_m,0),2)</definedName>
    <definedName name="Area_select_6_14" localSheetId="1">INDEX('ChiTiet (2)'!Table_1,MATCH('ChiTiet (2)'!Agr,'ChiTiet (2)'!Table_m,0),2)</definedName>
    <definedName name="Area_select_6_14">INDEX(Table_1,MATCH(Agr,Table_m,0),2)</definedName>
    <definedName name="Area_select_6_15" localSheetId="1">INDEX('ChiTiet (2)'!Table_1,MATCH('ChiTiet (2)'!Agr,'ChiTiet (2)'!Table_m,0),2)</definedName>
    <definedName name="Area_select_6_15">INDEX(Table_1,MATCH(Agr,Table_m,0),2)</definedName>
    <definedName name="Area_select_6_16" localSheetId="1">INDEX('ChiTiet (2)'!Table_1,MATCH('ChiTiet (2)'!Agr,'ChiTiet (2)'!Table_m,0),2)</definedName>
    <definedName name="Area_select_6_16">INDEX(Table_1,MATCH(Agr,Table_m,0),2)</definedName>
    <definedName name="Area_select_6_38" localSheetId="1">INDEX('ChiTiet (2)'!Table_1,MATCH('ChiTiet (2)'!Agr,'ChiTiet (2)'!Table_m,0),2)</definedName>
    <definedName name="Area_select_6_38">INDEX(Table_1,MATCH(Agr,Table_m,0),2)</definedName>
    <definedName name="Area_select_8" localSheetId="1">INDEX('ChiTiet (2)'!Table_1,MATCH('ChiTiet (2)'!Agr,'ChiTiet (2)'!Table_m,0),2)</definedName>
    <definedName name="Area_select_8">INDEX(Table_1,MATCH(Agr,Table_m,0),2)</definedName>
    <definedName name="Area_select_8_11" localSheetId="1">INDEX('ChiTiet (2)'!Table_1,MATCH('ChiTiet (2)'!Agr,'ChiTiet (2)'!Table_m,0),2)</definedName>
    <definedName name="Area_select_8_11">INDEX(Table_1,MATCH(Agr,Table_m,0),2)</definedName>
    <definedName name="Area_select_8_12" localSheetId="1">INDEX('ChiTiet (2)'!Table_1,MATCH('ChiTiet (2)'!Agr,'ChiTiet (2)'!Table_m,0),2)</definedName>
    <definedName name="Area_select_8_12">INDEX(Table_1,MATCH(Agr,Table_m,0),2)</definedName>
    <definedName name="Area_select_8_13" localSheetId="1">INDEX('ChiTiet (2)'!Table_1,MATCH('ChiTiet (2)'!Agr,'ChiTiet (2)'!Table_m,0),2)</definedName>
    <definedName name="Area_select_8_13">INDEX(Table_1,MATCH(Agr,Table_m,0),2)</definedName>
    <definedName name="Area_select_8_14" localSheetId="1">INDEX('ChiTiet (2)'!Table_1,MATCH('ChiTiet (2)'!Agr,'ChiTiet (2)'!Table_m,0),2)</definedName>
    <definedName name="Area_select_8_14">INDEX(Table_1,MATCH(Agr,Table_m,0),2)</definedName>
    <definedName name="Area_select_8_15" localSheetId="1">INDEX('ChiTiet (2)'!Table_1,MATCH('ChiTiet (2)'!Agr,'ChiTiet (2)'!Table_m,0),2)</definedName>
    <definedName name="Area_select_8_15">INDEX(Table_1,MATCH(Agr,Table_m,0),2)</definedName>
    <definedName name="Area_select_8_16" localSheetId="1">INDEX('ChiTiet (2)'!Table_1,MATCH('ChiTiet (2)'!Agr,'ChiTiet (2)'!Table_m,0),2)</definedName>
    <definedName name="Area_select_8_16">INDEX(Table_1,MATCH(Agr,Table_m,0),2)</definedName>
    <definedName name="Area_select_8_38" localSheetId="1">INDEX('ChiTiet (2)'!Table_1,MATCH('ChiTiet (2)'!Agr,'ChiTiet (2)'!Table_m,0),2)</definedName>
    <definedName name="Area_select_8_38">INDEX(Table_1,MATCH(Agr,Table_m,0),2)</definedName>
    <definedName name="AS2DocOpenMode" hidden="1">"AS2DocumentEdit"</definedName>
    <definedName name="at1.5" localSheetId="1">#REF!</definedName>
    <definedName name="at1.5">#REF!</definedName>
    <definedName name="atg" localSheetId="1">#REF!</definedName>
    <definedName name="atg">#REF!</definedName>
    <definedName name="atgoi" localSheetId="1">#REF!</definedName>
    <definedName name="atgoi">#REF!</definedName>
    <definedName name="ATRAM" localSheetId="1">#REF!</definedName>
    <definedName name="ATRAM">#REF!</definedName>
    <definedName name="avavgveqvaq" hidden="1">{"Offgrid",#N/A,FALSE,"OFFGRID";"Region",#N/A,FALSE,"REGION";"Offgrid -2",#N/A,FALSE,"OFFGRID";"WTP",#N/A,FALSE,"WTP";"WTP -2",#N/A,FALSE,"WTP";"Project",#N/A,FALSE,"PROJECT";"Summary -2",#N/A,FALSE,"SUMMARY"}</definedName>
    <definedName name="b.d1" localSheetId="1">#REF!</definedName>
    <definedName name="b.d1">#REF!</definedName>
    <definedName name="b.d2" localSheetId="1">#REF!</definedName>
    <definedName name="b.d2">#REF!</definedName>
    <definedName name="b.d3" localSheetId="1">#REF!</definedName>
    <definedName name="b.d3">#REF!</definedName>
    <definedName name="b.dw1" localSheetId="1">#REF!</definedName>
    <definedName name="b.dw1">#REF!</definedName>
    <definedName name="b.dw3" localSheetId="1">#REF!</definedName>
    <definedName name="b.dw3">#REF!</definedName>
    <definedName name="b.s1" localSheetId="1">#REF!</definedName>
    <definedName name="b.s1">#REF!</definedName>
    <definedName name="b.s2" localSheetId="1">#REF!</definedName>
    <definedName name="b.s2">#REF!</definedName>
    <definedName name="b.s3" localSheetId="1">#REF!</definedName>
    <definedName name="b.s3">#REF!</definedName>
    <definedName name="b.sw1" localSheetId="1">#REF!</definedName>
    <definedName name="b.sw1">#REF!</definedName>
    <definedName name="b.sw2" localSheetId="1">#REF!</definedName>
    <definedName name="b.sw2">#REF!</definedName>
    <definedName name="b.sw3" localSheetId="1">#REF!</definedName>
    <definedName name="b.sw3">#REF!</definedName>
    <definedName name="b_240" localSheetId="1">#REF!</definedName>
    <definedName name="b_240">#REF!</definedName>
    <definedName name="b_240_17" localSheetId="1">#REF!</definedName>
    <definedName name="b_240_17">#REF!</definedName>
    <definedName name="b_280" localSheetId="1">#REF!</definedName>
    <definedName name="b_280">#REF!</definedName>
    <definedName name="b_280_17" localSheetId="1">#REF!</definedName>
    <definedName name="b_280_17">#REF!</definedName>
    <definedName name="B_30" localSheetId="1">#REF!</definedName>
    <definedName name="B_30">#REF!</definedName>
    <definedName name="B_31" localSheetId="1">#REF!</definedName>
    <definedName name="B_31">#REF!</definedName>
    <definedName name="B_32" localSheetId="1">#REF!</definedName>
    <definedName name="B_32">#REF!</definedName>
    <definedName name="b_320" localSheetId="1">#REF!</definedName>
    <definedName name="b_320">#REF!</definedName>
    <definedName name="b_320_17" localSheetId="1">#REF!</definedName>
    <definedName name="b_320_17">#REF!</definedName>
    <definedName name="B_33" localSheetId="1">#REF!</definedName>
    <definedName name="B_33">#REF!</definedName>
    <definedName name="B_34" localSheetId="1">#REF!</definedName>
    <definedName name="B_34">#REF!</definedName>
    <definedName name="B_35" localSheetId="1">#REF!</definedName>
    <definedName name="B_35">#REF!</definedName>
    <definedName name="B_36" localSheetId="1">#REF!</definedName>
    <definedName name="B_36">#REF!</definedName>
    <definedName name="B_Isc" localSheetId="28">#REF!</definedName>
    <definedName name="B_Isc" localSheetId="1">#REF!</definedName>
    <definedName name="B_Isc">#REF!</definedName>
    <definedName name="b_min" localSheetId="1">#REF!</definedName>
    <definedName name="b_min">#REF!</definedName>
    <definedName name="B_tinh" localSheetId="1">#REF!</definedName>
    <definedName name="B_tinh">#REF!</definedName>
    <definedName name="B01.Revnote" localSheetId="1">#REF!</definedName>
    <definedName name="B01.Revnote">#REF!</definedName>
    <definedName name="B02.Copyright">"Text 5"</definedName>
    <definedName name="BacKan" localSheetId="1">#REF!</definedName>
    <definedName name="BacKan">#REF!</definedName>
    <definedName name="ban" localSheetId="1">#REF!</definedName>
    <definedName name="ban">#REF!</definedName>
    <definedName name="Bang_cly" localSheetId="28">#REF!</definedName>
    <definedName name="Bang_cly" localSheetId="1">#REF!</definedName>
    <definedName name="Bang_cly">#REF!</definedName>
    <definedName name="Bang_CVC" localSheetId="28">#REF!</definedName>
    <definedName name="Bang_CVC" localSheetId="1">#REF!</definedName>
    <definedName name="Bang_CVC">#REF!</definedName>
    <definedName name="bang_gia" localSheetId="28">#REF!</definedName>
    <definedName name="bang_gia" localSheetId="1">#REF!</definedName>
    <definedName name="bang_gia">#REF!</definedName>
    <definedName name="Bang_travl" localSheetId="28">#REF!</definedName>
    <definedName name="Bang_travl" localSheetId="1">#REF!</definedName>
    <definedName name="Bang_travl">#REF!</definedName>
    <definedName name="bangchu" localSheetId="1">#REF!</definedName>
    <definedName name="bangchu">#REF!</definedName>
    <definedName name="bangciti_47" localSheetId="1">#REF!</definedName>
    <definedName name="bangciti_47">#REF!</definedName>
    <definedName name="bangL4" localSheetId="28">#REF!</definedName>
    <definedName name="bangL4" localSheetId="1">#REF!</definedName>
    <definedName name="bangL4">#REF!</definedName>
    <definedName name="bangmatcau" localSheetId="28">#REF!</definedName>
    <definedName name="bangmatcau" localSheetId="1">#REF!</definedName>
    <definedName name="bangmatcau">#REF!</definedName>
    <definedName name="bangtinh" localSheetId="1">#REF!</definedName>
    <definedName name="bangtinh">#REF!</definedName>
    <definedName name="BAOGIATHANG" localSheetId="1">#REF!</definedName>
    <definedName name="BAOGIATHANG">#REF!</definedName>
    <definedName name="BarData" localSheetId="0">#REF!</definedName>
    <definedName name="BarData" localSheetId="1">#REF!</definedName>
    <definedName name="BarData">#REF!</definedName>
    <definedName name="BB" localSheetId="0">#REF!</definedName>
    <definedName name="BB" localSheetId="28">#REF!</definedName>
    <definedName name="BB" localSheetId="1">#REF!</definedName>
    <definedName name="BB" localSheetId="30">#REF!</definedName>
    <definedName name="BB">#REF!</definedName>
    <definedName name="Bbb" localSheetId="1">#REF!</definedName>
    <definedName name="Bbb">#REF!</definedName>
    <definedName name="bbbbb" localSheetId="0">#REF!</definedName>
    <definedName name="bbbbb" localSheetId="1">#REF!</definedName>
    <definedName name="bbbbb">#REF!</definedName>
    <definedName name="bbbbbbbbbbbbbbbbb" hidden="1">{"'Sheet1'!$L$16"}</definedName>
    <definedName name="Bbtt" localSheetId="1">#REF!</definedName>
    <definedName name="Bbtt">#REF!</definedName>
    <definedName name="bc" localSheetId="27">#REF!</definedName>
    <definedName name="bc" localSheetId="28">#REF!</definedName>
    <definedName name="bc" localSheetId="1">#REF!</definedName>
    <definedName name="bc">#REF!</definedName>
    <definedName name="Bcb" localSheetId="1">#REF!</definedName>
    <definedName name="Bcb">#REF!</definedName>
    <definedName name="Bctt" localSheetId="1">#REF!</definedName>
    <definedName name="Bctt">#REF!</definedName>
    <definedName name="BDAY" localSheetId="1">#REF!</definedName>
    <definedName name="BDAY">#REF!</definedName>
    <definedName name="bdd">1.5</definedName>
    <definedName name="bdht15nc_47" localSheetId="1">#REF!</definedName>
    <definedName name="bdht15nc_47">#REF!</definedName>
    <definedName name="bdht15vl_47" localSheetId="1">#REF!</definedName>
    <definedName name="bdht15vl_47">#REF!</definedName>
    <definedName name="bdht25nc_47" localSheetId="1">#REF!</definedName>
    <definedName name="bdht25nc_47">#REF!</definedName>
    <definedName name="bdht25vl_47" localSheetId="1">#REF!</definedName>
    <definedName name="bdht25vl_47">#REF!</definedName>
    <definedName name="bdht325nc_47" localSheetId="1">#REF!</definedName>
    <definedName name="bdht325nc_47">#REF!</definedName>
    <definedName name="bdht325vl_47" localSheetId="1">#REF!</definedName>
    <definedName name="bdht325vl_47">#REF!</definedName>
    <definedName name="BE100M" localSheetId="1">#REF!</definedName>
    <definedName name="BE100M">#REF!</definedName>
    <definedName name="BE50M" localSheetId="1">#REF!</definedName>
    <definedName name="BE50M">#REF!</definedName>
    <definedName name="BEGIANG">10830000/((TSLOP1+TSLOP2+TSLOP3)+9)</definedName>
    <definedName name="begin" localSheetId="1">#REF!</definedName>
    <definedName name="begin">#REF!</definedName>
    <definedName name="bengam" localSheetId="1">#REF!</definedName>
    <definedName name="bengam">#REF!</definedName>
    <definedName name="benuoc" localSheetId="1">#REF!</definedName>
    <definedName name="benuoc">#REF!</definedName>
    <definedName name="beta" localSheetId="28">#REF!</definedName>
    <definedName name="beta" localSheetId="1">#REF!</definedName>
    <definedName name="beta">#REF!</definedName>
    <definedName name="BFN" localSheetId="0">#REF!</definedName>
    <definedName name="BFN" localSheetId="1">#REF!</definedName>
    <definedName name="BFN">#REF!</definedName>
    <definedName name="Bgc" localSheetId="1">#REF!</definedName>
    <definedName name="Bgc">#REF!</definedName>
    <definedName name="Bgiang" localSheetId="33" hidden="1">{"'Sheet1'!$L$16"}</definedName>
    <definedName name="Bgiang" localSheetId="31" hidden="1">{"'Sheet1'!$L$16"}</definedName>
    <definedName name="Bgiang" localSheetId="37" hidden="1">{"'Sheet1'!$L$16"}</definedName>
    <definedName name="Bgiang" localSheetId="32" hidden="1">{"'Sheet1'!$L$16"}</definedName>
    <definedName name="Bgiang" localSheetId="34" hidden="1">{"'Sheet1'!$L$16"}</definedName>
    <definedName name="Bgiang" localSheetId="35" hidden="1">{"'Sheet1'!$L$16"}</definedName>
    <definedName name="Bgiang" localSheetId="10" hidden="1">{"'Sheet1'!$L$16"}</definedName>
    <definedName name="Bgiang" localSheetId="11" hidden="1">{"'Sheet1'!$L$16"}</definedName>
    <definedName name="Bgiang" localSheetId="28" hidden="1">{"'Sheet1'!$L$16"}</definedName>
    <definedName name="Bgiang" localSheetId="29" hidden="1">{"'Sheet1'!$L$16"}</definedName>
    <definedName name="Bgiang" hidden="1">{"'Sheet1'!$L$16"}</definedName>
    <definedName name="BGS" localSheetId="1">#REF!</definedName>
    <definedName name="BGS">#REF!</definedName>
    <definedName name="bh" localSheetId="27">#REF!</definedName>
    <definedName name="bh" localSheetId="28">#REF!</definedName>
    <definedName name="bh" localSheetId="1">#REF!</definedName>
    <definedName name="bh">#REF!</definedName>
    <definedName name="bia" localSheetId="0">#REF!</definedName>
    <definedName name="bia" localSheetId="1">#REF!</definedName>
    <definedName name="bia">#REF!</definedName>
    <definedName name="Binhduong" localSheetId="1">#REF!</definedName>
    <definedName name="Binhduong">#REF!</definedName>
    <definedName name="Binhphuoc" localSheetId="1">#REF!</definedName>
    <definedName name="Binhphuoc">#REF!</definedName>
    <definedName name="Bio_tec" localSheetId="1">#REF!</definedName>
    <definedName name="Bio_tec">#REF!</definedName>
    <definedName name="Blc" localSheetId="1">#REF!</definedName>
    <definedName name="Blc">#REF!</definedName>
    <definedName name="blkh" localSheetId="1">#REF!</definedName>
    <definedName name="blkh">#REF!</definedName>
    <definedName name="blkh1" localSheetId="1">#REF!</definedName>
    <definedName name="blkh1">#REF!</definedName>
    <definedName name="Bmn" localSheetId="1">#REF!</definedName>
    <definedName name="Bmn">#REF!</definedName>
    <definedName name="bN_fix" localSheetId="1">#REF!</definedName>
    <definedName name="bN_fix">#REF!</definedName>
    <definedName name="Bnc" localSheetId="1">#REF!</definedName>
    <definedName name="Bnc">#REF!</definedName>
    <definedName name="Book2" localSheetId="1">#REF!</definedName>
    <definedName name="Book2">#REF!</definedName>
    <definedName name="BOQ" localSheetId="0">#REF!</definedName>
    <definedName name="BOQ" localSheetId="28">#REF!</definedName>
    <definedName name="BOQ" localSheetId="1">#REF!</definedName>
    <definedName name="BOQ" localSheetId="30">#REF!</definedName>
    <definedName name="BOQ">#REF!</definedName>
    <definedName name="BR" localSheetId="27">#REF!</definedName>
    <definedName name="BR" localSheetId="28">#REF!</definedName>
    <definedName name="BR" localSheetId="1">#REF!</definedName>
    <definedName name="BR">#REF!</definedName>
    <definedName name="Bs" localSheetId="1">#REF!</definedName>
    <definedName name="Bs">#REF!</definedName>
    <definedName name="Bsb" localSheetId="1">#REF!</definedName>
    <definedName name="Bsb">#REF!</definedName>
    <definedName name="BSM" localSheetId="1">#REF!</definedName>
    <definedName name="BSM">#REF!</definedName>
    <definedName name="Bstt" localSheetId="1">#REF!</definedName>
    <definedName name="Bstt">#REF!</definedName>
    <definedName name="BT" localSheetId="0">#REF!</definedName>
    <definedName name="BT" localSheetId="1">#REF!</definedName>
    <definedName name="BT">#REF!</definedName>
    <definedName name="BT_A1" localSheetId="1">#REF!</definedName>
    <definedName name="BT_A1">#REF!</definedName>
    <definedName name="BT_A2.1" localSheetId="1">#REF!</definedName>
    <definedName name="BT_A2.1">#REF!</definedName>
    <definedName name="BT_A2.2" localSheetId="1">#REF!</definedName>
    <definedName name="BT_A2.2">#REF!</definedName>
    <definedName name="BT_B1" localSheetId="1">#REF!</definedName>
    <definedName name="BT_B1">#REF!</definedName>
    <definedName name="BT_B2" localSheetId="1">#REF!</definedName>
    <definedName name="BT_B2">#REF!</definedName>
    <definedName name="BT_C1" localSheetId="1">#REF!</definedName>
    <definedName name="BT_C1">#REF!</definedName>
    <definedName name="BT_loai_A2.1" localSheetId="1">#REF!</definedName>
    <definedName name="BT_loai_A2.1">#REF!</definedName>
    <definedName name="BT_P1" localSheetId="1">#REF!</definedName>
    <definedName name="BT_P1">#REF!</definedName>
    <definedName name="btchiuaxitm300" localSheetId="1">#REF!</definedName>
    <definedName name="btchiuaxitm300">#REF!</definedName>
    <definedName name="BTchiuaxm200" localSheetId="1">#REF!</definedName>
    <definedName name="BTchiuaxm200">#REF!</definedName>
    <definedName name="btcocM400" localSheetId="1">#REF!</definedName>
    <definedName name="btcocM400">#REF!</definedName>
    <definedName name="BTcot" localSheetId="1">#REF!</definedName>
    <definedName name="BTcot">#REF!</definedName>
    <definedName name="Btcot1" localSheetId="1">#REF!</definedName>
    <definedName name="Btcot1">#REF!</definedName>
    <definedName name="BTlotm100" localSheetId="1">#REF!</definedName>
    <definedName name="BTlotm100">#REF!</definedName>
    <definedName name="btm" localSheetId="1">#REF!</definedName>
    <definedName name="btm">#REF!</definedName>
    <definedName name="BTRAM" localSheetId="1">#REF!</definedName>
    <definedName name="BTRAM">#REF!</definedName>
    <definedName name="Bu_long" localSheetId="1">#REF!</definedName>
    <definedName name="Bu_long">#REF!</definedName>
    <definedName name="Bulongthepcoctiepdia" localSheetId="1">#REF!</definedName>
    <definedName name="Bulongthepcoctiepdia">#REF!</definedName>
    <definedName name="Bust" localSheetId="1">#REF!</definedName>
    <definedName name="Bust">#REF!</definedName>
    <definedName name="bv" localSheetId="27">#REF!</definedName>
    <definedName name="bv" localSheetId="28">#REF!</definedName>
    <definedName name="bv" localSheetId="1">#REF!</definedName>
    <definedName name="bv">#REF!</definedName>
    <definedName name="BVCISUMMARY" localSheetId="0">#REF!</definedName>
    <definedName name="BVCISUMMARY" localSheetId="28">#REF!</definedName>
    <definedName name="BVCISUMMARY" localSheetId="1">#REF!</definedName>
    <definedName name="BVCISUMMARY" localSheetId="30">#REF!</definedName>
    <definedName name="BVCISUMMARY">#REF!</definedName>
    <definedName name="bvt" localSheetId="1">#REF!</definedName>
    <definedName name="bvt">#REF!</definedName>
    <definedName name="bvtb" localSheetId="1">#REF!</definedName>
    <definedName name="bvtb">#REF!</definedName>
    <definedName name="bvttt" localSheetId="1">#REF!</definedName>
    <definedName name="bvttt">#REF!</definedName>
    <definedName name="C.1.1..Phat_tuyen" localSheetId="0">#REF!</definedName>
    <definedName name="C.1.1..Phat_tuyen" localSheetId="1">#REF!</definedName>
    <definedName name="C.1.1..Phat_tuyen">#REF!</definedName>
    <definedName name="C.1.10..VC_Thu_cong_CG" localSheetId="0">#REF!</definedName>
    <definedName name="C.1.10..VC_Thu_cong_CG" localSheetId="1">#REF!</definedName>
    <definedName name="C.1.10..VC_Thu_cong_CG">#REF!</definedName>
    <definedName name="C.1.2..Chat_cay_thu_cong" localSheetId="0">#REF!</definedName>
    <definedName name="C.1.2..Chat_cay_thu_cong" localSheetId="1">#REF!</definedName>
    <definedName name="C.1.2..Chat_cay_thu_cong">#REF!</definedName>
    <definedName name="C.1.3..Chat_cay_may" localSheetId="0">#REF!</definedName>
    <definedName name="C.1.3..Chat_cay_may" localSheetId="1">#REF!</definedName>
    <definedName name="C.1.3..Chat_cay_may">#REF!</definedName>
    <definedName name="C.1.4..Dao_goc_cay" localSheetId="0">#REF!</definedName>
    <definedName name="C.1.4..Dao_goc_cay" localSheetId="1">#REF!</definedName>
    <definedName name="C.1.4..Dao_goc_cay">#REF!</definedName>
    <definedName name="C.1.5..Lam_duong_tam" localSheetId="0">#REF!</definedName>
    <definedName name="C.1.5..Lam_duong_tam" localSheetId="1">#REF!</definedName>
    <definedName name="C.1.5..Lam_duong_tam">#REF!</definedName>
    <definedName name="C.1.6..Lam_cau_tam" localSheetId="0">#REF!</definedName>
    <definedName name="C.1.6..Lam_cau_tam" localSheetId="1">#REF!</definedName>
    <definedName name="C.1.6..Lam_cau_tam">#REF!</definedName>
    <definedName name="C.1.7..Rai_da_chong_lun" localSheetId="0">#REF!</definedName>
    <definedName name="C.1.7..Rai_da_chong_lun" localSheetId="1">#REF!</definedName>
    <definedName name="C.1.7..Rai_da_chong_lun">#REF!</definedName>
    <definedName name="C.1.8..Lam_kho_tam" localSheetId="0">#REF!</definedName>
    <definedName name="C.1.8..Lam_kho_tam" localSheetId="1">#REF!</definedName>
    <definedName name="C.1.8..Lam_kho_tam">#REF!</definedName>
    <definedName name="C.1.8..San_mat_bang" localSheetId="0">#REF!</definedName>
    <definedName name="C.1.8..San_mat_bang" localSheetId="1">#REF!</definedName>
    <definedName name="C.1.8..San_mat_bang">#REF!</definedName>
    <definedName name="C.2.1..VC_Thu_cong" localSheetId="0">#REF!</definedName>
    <definedName name="C.2.1..VC_Thu_cong" localSheetId="1">#REF!</definedName>
    <definedName name="C.2.1..VC_Thu_cong">#REF!</definedName>
    <definedName name="C.2.2..VC_T_cong_CG" localSheetId="0">#REF!</definedName>
    <definedName name="C.2.2..VC_T_cong_CG" localSheetId="1">#REF!</definedName>
    <definedName name="C.2.2..VC_T_cong_CG">#REF!</definedName>
    <definedName name="C.2.3..Boc_do" localSheetId="0">#REF!</definedName>
    <definedName name="C.2.3..Boc_do" localSheetId="1">#REF!</definedName>
    <definedName name="C.2.3..Boc_do">#REF!</definedName>
    <definedName name="C.3.1..Dao_dat_mong_cot" localSheetId="0">#REF!</definedName>
    <definedName name="C.3.1..Dao_dat_mong_cot" localSheetId="1">#REF!</definedName>
    <definedName name="C.3.1..Dao_dat_mong_cot">#REF!</definedName>
    <definedName name="C.3.2..Dao_dat_de_dap" localSheetId="0">#REF!</definedName>
    <definedName name="C.3.2..Dao_dat_de_dap" localSheetId="1">#REF!</definedName>
    <definedName name="C.3.2..Dao_dat_de_dap">#REF!</definedName>
    <definedName name="C.3.3..Dap_dat_mong" localSheetId="0">#REF!</definedName>
    <definedName name="C.3.3..Dap_dat_mong" localSheetId="1">#REF!</definedName>
    <definedName name="C.3.3..Dap_dat_mong">#REF!</definedName>
    <definedName name="C.3.4..Dao_dap_TDia" localSheetId="0">#REF!</definedName>
    <definedName name="C.3.4..Dao_dap_TDia" localSheetId="1">#REF!</definedName>
    <definedName name="C.3.4..Dao_dap_TDia">#REF!</definedName>
    <definedName name="C.3.5..Dap_bo_bao" localSheetId="0">#REF!</definedName>
    <definedName name="C.3.5..Dap_bo_bao" localSheetId="1">#REF!</definedName>
    <definedName name="C.3.5..Dap_bo_bao">#REF!</definedName>
    <definedName name="C.3.6..Bom_tat_nuoc" localSheetId="0">#REF!</definedName>
    <definedName name="C.3.6..Bom_tat_nuoc" localSheetId="1">#REF!</definedName>
    <definedName name="C.3.6..Bom_tat_nuoc">#REF!</definedName>
    <definedName name="C.3.7..Dao_bun" localSheetId="0">#REF!</definedName>
    <definedName name="C.3.7..Dao_bun" localSheetId="1">#REF!</definedName>
    <definedName name="C.3.7..Dao_bun">#REF!</definedName>
    <definedName name="C.3.8..Dap_cat_CT" localSheetId="0">#REF!</definedName>
    <definedName name="C.3.8..Dap_cat_CT" localSheetId="1">#REF!</definedName>
    <definedName name="C.3.8..Dap_cat_CT">#REF!</definedName>
    <definedName name="C.3.9..Dao_pha_da" localSheetId="0">#REF!</definedName>
    <definedName name="C.3.9..Dao_pha_da" localSheetId="1">#REF!</definedName>
    <definedName name="C.3.9..Dao_pha_da">#REF!</definedName>
    <definedName name="C.4.1.Cot_thep" localSheetId="0">#REF!</definedName>
    <definedName name="C.4.1.Cot_thep" localSheetId="1">#REF!</definedName>
    <definedName name="C.4.1.Cot_thep">#REF!</definedName>
    <definedName name="C.4.2..Van_khuon" localSheetId="0">#REF!</definedName>
    <definedName name="C.4.2..Van_khuon" localSheetId="1">#REF!</definedName>
    <definedName name="C.4.2..Van_khuon">#REF!</definedName>
    <definedName name="C.4.3..Be_tong" localSheetId="0">#REF!</definedName>
    <definedName name="C.4.3..Be_tong" localSheetId="1">#REF!</definedName>
    <definedName name="C.4.3..Be_tong">#REF!</definedName>
    <definedName name="C.4.4..Lap_BT_D.San" localSheetId="0">#REF!</definedName>
    <definedName name="C.4.4..Lap_BT_D.San" localSheetId="1">#REF!</definedName>
    <definedName name="C.4.4..Lap_BT_D.San">#REF!</definedName>
    <definedName name="C.4.5..Xay_da_hoc" localSheetId="0">#REF!</definedName>
    <definedName name="C.4.5..Xay_da_hoc" localSheetId="1">#REF!</definedName>
    <definedName name="C.4.5..Xay_da_hoc">#REF!</definedName>
    <definedName name="C.4.6..Dong_coc" localSheetId="0">#REF!</definedName>
    <definedName name="C.4.6..Dong_coc" localSheetId="1">#REF!</definedName>
    <definedName name="C.4.6..Dong_coc">#REF!</definedName>
    <definedName name="C.4.7..Quet_Bi_tum" localSheetId="0">#REF!</definedName>
    <definedName name="C.4.7..Quet_Bi_tum" localSheetId="1">#REF!</definedName>
    <definedName name="C.4.7..Quet_Bi_tum">#REF!</definedName>
    <definedName name="C.5.1..Lap_cot_thep" localSheetId="0">#REF!</definedName>
    <definedName name="C.5.1..Lap_cot_thep" localSheetId="1">#REF!</definedName>
    <definedName name="C.5.1..Lap_cot_thep">#REF!</definedName>
    <definedName name="C.5.2..Lap_cot_BT" localSheetId="0">#REF!</definedName>
    <definedName name="C.5.2..Lap_cot_BT" localSheetId="1">#REF!</definedName>
    <definedName name="C.5.2..Lap_cot_BT">#REF!</definedName>
    <definedName name="C.5.3..Lap_dat_xa" localSheetId="0">#REF!</definedName>
    <definedName name="C.5.3..Lap_dat_xa" localSheetId="1">#REF!</definedName>
    <definedName name="C.5.3..Lap_dat_xa">#REF!</definedName>
    <definedName name="C.5.4..Lap_tiep_dia" localSheetId="0">#REF!</definedName>
    <definedName name="C.5.4..Lap_tiep_dia" localSheetId="1">#REF!</definedName>
    <definedName name="C.5.4..Lap_tiep_dia">#REF!</definedName>
    <definedName name="C.5.5..Son_sat_thep" localSheetId="0">#REF!</definedName>
    <definedName name="C.5.5..Son_sat_thep" localSheetId="1">#REF!</definedName>
    <definedName name="C.5.5..Son_sat_thep">#REF!</definedName>
    <definedName name="C.6.1..Lap_su_dung" localSheetId="0">#REF!</definedName>
    <definedName name="C.6.1..Lap_su_dung" localSheetId="1">#REF!</definedName>
    <definedName name="C.6.1..Lap_su_dung">#REF!</definedName>
    <definedName name="C.6.2..Lap_su_CS" localSheetId="0">#REF!</definedName>
    <definedName name="C.6.2..Lap_su_CS" localSheetId="1">#REF!</definedName>
    <definedName name="C.6.2..Lap_su_CS">#REF!</definedName>
    <definedName name="C.6.3..Su_chuoi_do" localSheetId="0">#REF!</definedName>
    <definedName name="C.6.3..Su_chuoi_do" localSheetId="1">#REF!</definedName>
    <definedName name="C.6.3..Su_chuoi_do">#REF!</definedName>
    <definedName name="C.6.4..Su_chuoi_neo" localSheetId="0">#REF!</definedName>
    <definedName name="C.6.4..Su_chuoi_neo" localSheetId="1">#REF!</definedName>
    <definedName name="C.6.4..Su_chuoi_neo">#REF!</definedName>
    <definedName name="C.6.5..Lap_phu_kien" localSheetId="0">#REF!</definedName>
    <definedName name="C.6.5..Lap_phu_kien" localSheetId="1">#REF!</definedName>
    <definedName name="C.6.5..Lap_phu_kien">#REF!</definedName>
    <definedName name="C.6.6..Ep_noi_day" localSheetId="0">#REF!</definedName>
    <definedName name="C.6.6..Ep_noi_day" localSheetId="1">#REF!</definedName>
    <definedName name="C.6.6..Ep_noi_day">#REF!</definedName>
    <definedName name="C.6.7..KD_vuot_CN" localSheetId="0">#REF!</definedName>
    <definedName name="C.6.7..KD_vuot_CN" localSheetId="1">#REF!</definedName>
    <definedName name="C.6.7..KD_vuot_CN">#REF!</definedName>
    <definedName name="C.6.8..Rai_cang_day" localSheetId="0">#REF!</definedName>
    <definedName name="C.6.8..Rai_cang_day" localSheetId="1">#REF!</definedName>
    <definedName name="C.6.8..Rai_cang_day">#REF!</definedName>
    <definedName name="C.6.9..Cap_quang" localSheetId="0">#REF!</definedName>
    <definedName name="C.6.9..Cap_quang" localSheetId="1">#REF!</definedName>
    <definedName name="C.6.9..Cap_quang">#REF!</definedName>
    <definedName name="CACAU">1415247</definedName>
    <definedName name="Cachdienchuoi" localSheetId="1">#REF!</definedName>
    <definedName name="Cachdienchuoi">#REF!</definedName>
    <definedName name="Cachdiendung" localSheetId="1">#REF!</definedName>
    <definedName name="Cachdiendung">#REF!</definedName>
    <definedName name="Cachdienhaap" localSheetId="1">#REF!</definedName>
    <definedName name="Cachdienhaap">#REF!</definedName>
    <definedName name="CalcAgencyPrice" localSheetId="28">#REF!</definedName>
    <definedName name="CalcAgencyPrice" localSheetId="1">#REF!</definedName>
    <definedName name="CalcAgencyPrice">#REF!</definedName>
    <definedName name="CAMAY" localSheetId="1">#REF!</definedName>
    <definedName name="CAMAY">#REF!</definedName>
    <definedName name="cao" localSheetId="1">#REF!</definedName>
    <definedName name="cao">#REF!</definedName>
    <definedName name="cap" localSheetId="28">#REF!</definedName>
    <definedName name="cap" localSheetId="1">#REF!</definedName>
    <definedName name="cap">#REF!</definedName>
    <definedName name="Cap_DUL_doc_B" localSheetId="1">#REF!</definedName>
    <definedName name="Cap_DUL_doc_B">#REF!</definedName>
    <definedName name="CAP_DUL_ngang_B" localSheetId="1">#REF!</definedName>
    <definedName name="CAP_DUL_ngang_B">#REF!</definedName>
    <definedName name="cap0.7" localSheetId="28">#REF!</definedName>
    <definedName name="cap0.7" localSheetId="1">#REF!</definedName>
    <definedName name="cap0.7">#REF!</definedName>
    <definedName name="cat" localSheetId="1">#REF!</definedName>
    <definedName name="cat">#REF!</definedName>
    <definedName name="Category_All" localSheetId="0">#REF!</definedName>
    <definedName name="Category_All" localSheetId="28">#REF!</definedName>
    <definedName name="Category_All" localSheetId="1">#REF!</definedName>
    <definedName name="Category_All" localSheetId="30">#REF!</definedName>
    <definedName name="Category_All">#REF!</definedName>
    <definedName name="CATIN">#N/A</definedName>
    <definedName name="CATJYOU">#N/A</definedName>
    <definedName name="catm" localSheetId="1">#REF!</definedName>
    <definedName name="catm">#REF!</definedName>
    <definedName name="catn" localSheetId="1">#REF!</definedName>
    <definedName name="catn">#REF!</definedName>
    <definedName name="CATREC">#N/A</definedName>
    <definedName name="CATSYU">#N/A</definedName>
    <definedName name="catvang" localSheetId="0">#REF!</definedName>
    <definedName name="catvang" localSheetId="1">#REF!</definedName>
    <definedName name="catvang">#REF!</definedName>
    <definedName name="CB" localSheetId="1">#REF!</definedName>
    <definedName name="CB">#REF!</definedName>
    <definedName name="CBE50M" localSheetId="1">#REF!</definedName>
    <definedName name="CBE50M">#REF!</definedName>
    <definedName name="CCNK" localSheetId="1">#REF!</definedName>
    <definedName name="CCNK">#REF!</definedName>
    <definedName name="CCNK_47" localSheetId="1">#REF!</definedName>
    <definedName name="CCNK_47">#REF!</definedName>
    <definedName name="CCS" localSheetId="0">#REF!</definedName>
    <definedName name="CCS" localSheetId="1">#REF!</definedName>
    <definedName name="CCS">#REF!</definedName>
    <definedName name="CDAY" localSheetId="1">#REF!</definedName>
    <definedName name="CDAY">#REF!</definedName>
    <definedName name="CDBT" localSheetId="1">#REF!</definedName>
    <definedName name="CDBT">#REF!</definedName>
    <definedName name="CDCK" localSheetId="1">#REF!</definedName>
    <definedName name="CDCK">#REF!</definedName>
    <definedName name="CDCN" localSheetId="1">#REF!</definedName>
    <definedName name="CDCN">#REF!</definedName>
    <definedName name="CDCU" localSheetId="1">#REF!</definedName>
    <definedName name="CDCU">#REF!</definedName>
    <definedName name="CDD" localSheetId="0">#REF!</definedName>
    <definedName name="CDD" localSheetId="1">#REF!</definedName>
    <definedName name="CDD">#REF!</definedName>
    <definedName name="CDDD" localSheetId="1">#REF!</definedName>
    <definedName name="CDDD">#REF!</definedName>
    <definedName name="CDDD_17" localSheetId="1">#REF!</definedName>
    <definedName name="CDDD_17">#REF!</definedName>
    <definedName name="CDDD1P_16" localSheetId="1">#REF!</definedName>
    <definedName name="CDDD1P_16">#REF!</definedName>
    <definedName name="CDDD1P_20" localSheetId="1">#REF!</definedName>
    <definedName name="CDDD1P_20">#REF!</definedName>
    <definedName name="CDDD1P_22" localSheetId="1">#REF!</definedName>
    <definedName name="CDDD1P_22">#REF!</definedName>
    <definedName name="CDDD1P_29" localSheetId="1">#REF!</definedName>
    <definedName name="CDDD1P_29">#REF!</definedName>
    <definedName name="CDDD1PHA" localSheetId="1">#REF!</definedName>
    <definedName name="CDDD1PHA">#REF!</definedName>
    <definedName name="CDDD1PHA_16" localSheetId="1">#REF!</definedName>
    <definedName name="CDDD1PHA_16">#REF!</definedName>
    <definedName name="CDDD1PHA_20" localSheetId="1">#REF!</definedName>
    <definedName name="CDDD1PHA_20">#REF!</definedName>
    <definedName name="CDDD1PHA_22" localSheetId="1">#REF!</definedName>
    <definedName name="CDDD1PHA_22">#REF!</definedName>
    <definedName name="CDDD1PHA_29" localSheetId="1">#REF!</definedName>
    <definedName name="CDDD1PHA_29">#REF!</definedName>
    <definedName name="CDDD3PHA" localSheetId="1">#REF!</definedName>
    <definedName name="CDDD3PHA">#REF!</definedName>
    <definedName name="CDDD3PHA_16" localSheetId="1">#REF!</definedName>
    <definedName name="CDDD3PHA_16">#REF!</definedName>
    <definedName name="CDDD3PHA_20" localSheetId="1">#REF!</definedName>
    <definedName name="CDDD3PHA_20">#REF!</definedName>
    <definedName name="CDDD3PHA_22" localSheetId="1">#REF!</definedName>
    <definedName name="CDDD3PHA_22">#REF!</definedName>
    <definedName name="CDDD3PHA_29" localSheetId="1">#REF!</definedName>
    <definedName name="CDDD3PHA_29">#REF!</definedName>
    <definedName name="Cdnum" localSheetId="1">#REF!</definedName>
    <definedName name="Cdnum">#REF!</definedName>
    <definedName name="CDT" localSheetId="1">#REF!</definedName>
    <definedName name="CDT">#REF!</definedName>
    <definedName name="CE" localSheetId="27">#REF!</definedName>
    <definedName name="CE" localSheetId="28">#REF!</definedName>
    <definedName name="CE" localSheetId="1">#REF!</definedName>
    <definedName name="CE">#REF!</definedName>
    <definedName name="cfc" localSheetId="1">#REF!</definedName>
    <definedName name="cfc">#REF!</definedName>
    <definedName name="cfk" localSheetId="27">#REF!</definedName>
    <definedName name="cfk" localSheetId="28">#REF!</definedName>
    <definedName name="cfk" localSheetId="1">#REF!</definedName>
    <definedName name="cfk">#REF!</definedName>
    <definedName name="cgionc_47" localSheetId="1">#REF!</definedName>
    <definedName name="cgionc_47">#REF!</definedName>
    <definedName name="cgiovl_47" localSheetId="1">#REF!</definedName>
    <definedName name="cgiovl_47">#REF!</definedName>
    <definedName name="CH" localSheetId="0">#REF!</definedName>
    <definedName name="CH" localSheetId="1">#REF!</definedName>
    <definedName name="CH">#REF!</definedName>
    <definedName name="Chang" localSheetId="1">#REF!</definedName>
    <definedName name="Chang">#REF!</definedName>
    <definedName name="chay1" localSheetId="0">#REF!</definedName>
    <definedName name="chay1" localSheetId="28">#REF!</definedName>
    <definedName name="chay1" localSheetId="1">#REF!</definedName>
    <definedName name="chay1">#REF!</definedName>
    <definedName name="chay10" localSheetId="0">#REF!</definedName>
    <definedName name="chay10" localSheetId="28">#REF!</definedName>
    <definedName name="chay10" localSheetId="1">#REF!</definedName>
    <definedName name="chay10">#REF!</definedName>
    <definedName name="chay2" localSheetId="0">#REF!</definedName>
    <definedName name="chay2" localSheetId="28">#REF!</definedName>
    <definedName name="chay2" localSheetId="1">#REF!</definedName>
    <definedName name="chay2">#REF!</definedName>
    <definedName name="chay3" localSheetId="0">#REF!</definedName>
    <definedName name="chay3" localSheetId="28">#REF!</definedName>
    <definedName name="chay3" localSheetId="1">#REF!</definedName>
    <definedName name="chay3">#REF!</definedName>
    <definedName name="chay4" localSheetId="0">#REF!</definedName>
    <definedName name="chay4" localSheetId="28">#REF!</definedName>
    <definedName name="chay4" localSheetId="1">#REF!</definedName>
    <definedName name="chay4">#REF!</definedName>
    <definedName name="chay5" localSheetId="0">#REF!</definedName>
    <definedName name="chay5" localSheetId="28">#REF!</definedName>
    <definedName name="chay5" localSheetId="1">#REF!</definedName>
    <definedName name="chay5">#REF!</definedName>
    <definedName name="chay6" localSheetId="0">#REF!</definedName>
    <definedName name="chay6" localSheetId="28">#REF!</definedName>
    <definedName name="chay6" localSheetId="1">#REF!</definedName>
    <definedName name="chay6">#REF!</definedName>
    <definedName name="chay7" localSheetId="0">#REF!</definedName>
    <definedName name="chay7" localSheetId="28">#REF!</definedName>
    <definedName name="chay7" localSheetId="1">#REF!</definedName>
    <definedName name="chay7">#REF!</definedName>
    <definedName name="chay8" localSheetId="0">#REF!</definedName>
    <definedName name="chay8" localSheetId="28">#REF!</definedName>
    <definedName name="chay8" localSheetId="1">#REF!</definedName>
    <definedName name="chay8">#REF!</definedName>
    <definedName name="chay9" localSheetId="0">#REF!</definedName>
    <definedName name="chay9" localSheetId="28">#REF!</definedName>
    <definedName name="chay9" localSheetId="1">#REF!</definedName>
    <definedName name="chay9">#REF!</definedName>
    <definedName name="chhtnc_47" localSheetId="1">#REF!</definedName>
    <definedName name="chhtnc_47">#REF!</definedName>
    <definedName name="chhtvl_47" localSheetId="1">#REF!</definedName>
    <definedName name="chhtvl_47">#REF!</definedName>
    <definedName name="chi_tiÕt_vËt_liÖu___nh_n_c_ng___m_y_thi_c_ng" localSheetId="1">#REF!</definedName>
    <definedName name="chi_tiÕt_vËt_liÖu___nh_n_c_ng___m_y_thi_c_ng">#REF!</definedName>
    <definedName name="CHIÕt_TÝnh_0_4_II" localSheetId="1">#REF!</definedName>
    <definedName name="CHIÕt_TÝnh_0_4_II">#REF!</definedName>
    <definedName name="chitietdz" localSheetId="1">#REF!</definedName>
    <definedName name="chitietdz">#REF!</definedName>
    <definedName name="chnc_47" localSheetId="1">#REF!</definedName>
    <definedName name="chnc_47">#REF!</definedName>
    <definedName name="chon" localSheetId="1">#REF!</definedName>
    <definedName name="chon">#REF!</definedName>
    <definedName name="chon1" localSheetId="1">#REF!</definedName>
    <definedName name="chon1">#REF!</definedName>
    <definedName name="chon2" localSheetId="1">#REF!</definedName>
    <definedName name="chon2">#REF!</definedName>
    <definedName name="chon3" localSheetId="1">#REF!</definedName>
    <definedName name="chon3">#REF!</definedName>
    <definedName name="Chs_bq" localSheetId="28">#REF!</definedName>
    <definedName name="Chs_bq" localSheetId="1">#REF!</definedName>
    <definedName name="Chs_bq">#REF!</definedName>
    <definedName name="Chsau" localSheetId="28">#REF!</definedName>
    <definedName name="Chsau" localSheetId="1">#REF!</definedName>
    <definedName name="Chsau">#REF!</definedName>
    <definedName name="Chupdaucapcongotnong" localSheetId="1">#REF!</definedName>
    <definedName name="Chupdaucapcongotnong">#REF!</definedName>
    <definedName name="chvl_47" localSheetId="1">#REF!</definedName>
    <definedName name="chvl_47">#REF!</definedName>
    <definedName name="citidd_47" localSheetId="1">#REF!</definedName>
    <definedName name="citidd_47">#REF!</definedName>
    <definedName name="CK" localSheetId="0">#REF!</definedName>
    <definedName name="CK" localSheetId="1">#REF!</definedName>
    <definedName name="CK">#REF!</definedName>
    <definedName name="cknc_47" localSheetId="1">#REF!</definedName>
    <definedName name="cknc_47">#REF!</definedName>
    <definedName name="ckvl_47" localSheetId="1">#REF!</definedName>
    <definedName name="ckvl_47">#REF!</definedName>
    <definedName name="CL" localSheetId="28">#REF!</definedName>
    <definedName name="CL" localSheetId="1">#REF!</definedName>
    <definedName name="CL">#REF!</definedName>
    <definedName name="Class_1" localSheetId="1">#REF!</definedName>
    <definedName name="Class_1">#REF!</definedName>
    <definedName name="Class_2" localSheetId="1">#REF!</definedName>
    <definedName name="Class_2">#REF!</definedName>
    <definedName name="Class_3" localSheetId="1">#REF!</definedName>
    <definedName name="Class_3">#REF!</definedName>
    <definedName name="Class_4" localSheetId="1">#REF!</definedName>
    <definedName name="Class_4">#REF!</definedName>
    <definedName name="Class_5" localSheetId="1">#REF!</definedName>
    <definedName name="Class_5">#REF!</definedName>
    <definedName name="ClayNden" localSheetId="1">#REF!</definedName>
    <definedName name="ClayNden">#REF!</definedName>
    <definedName name="CLECT" localSheetId="1">#REF!</definedName>
    <definedName name="CLECT">#REF!</definedName>
    <definedName name="CLIEOS" localSheetId="1">#REF!</definedName>
    <definedName name="CLIEOS">#REF!</definedName>
    <definedName name="CLTC" localSheetId="1">#REF!</definedName>
    <definedName name="CLTC">#REF!</definedName>
    <definedName name="CLTMP" localSheetId="1">#REF!</definedName>
    <definedName name="CLTMP">#REF!</definedName>
    <definedName name="CLTMP_47" localSheetId="1">#REF!</definedName>
    <definedName name="CLTMP_47">#REF!</definedName>
    <definedName name="clvc1_47" localSheetId="1">#REF!</definedName>
    <definedName name="clvc1_47">#REF!</definedName>
    <definedName name="CLVC3">0.1</definedName>
    <definedName name="CLVC35" localSheetId="1">#REF!</definedName>
    <definedName name="CLVC35">#REF!</definedName>
    <definedName name="CLVC35_16" localSheetId="1">#REF!</definedName>
    <definedName name="CLVC35_16">#REF!</definedName>
    <definedName name="CLVC35_20" localSheetId="1">#REF!</definedName>
    <definedName name="CLVC35_20">#REF!</definedName>
    <definedName name="CLVC35_22" localSheetId="1">#REF!</definedName>
    <definedName name="CLVC35_22">#REF!</definedName>
    <definedName name="CLVC35_29" localSheetId="1">#REF!</definedName>
    <definedName name="CLVC35_29">#REF!</definedName>
    <definedName name="CLVCTB" localSheetId="0">#REF!</definedName>
    <definedName name="CLVCTB" localSheetId="1">#REF!</definedName>
    <definedName name="CLVCTB">#REF!</definedName>
    <definedName name="CLVL" localSheetId="28">#REF!</definedName>
    <definedName name="CLVL" localSheetId="1">#REF!</definedName>
    <definedName name="CLVL">#REF!</definedName>
    <definedName name="CLyTC" localSheetId="1">#REF!</definedName>
    <definedName name="CLyTC">#REF!</definedName>
    <definedName name="CMdc1" localSheetId="28">#REF!</definedName>
    <definedName name="CMdc1" localSheetId="1">#REF!</definedName>
    <definedName name="CMdc1">#REF!</definedName>
    <definedName name="cn" localSheetId="1">#REF!</definedName>
    <definedName name="cn">#REF!</definedName>
    <definedName name="CN_BAC3" localSheetId="0">#REF!</definedName>
    <definedName name="CN_BAC3" localSheetId="1">#REF!</definedName>
    <definedName name="CN_BAC3">#REF!</definedName>
    <definedName name="CN_BAC4" localSheetId="0">#REF!</definedName>
    <definedName name="CN_BAC4" localSheetId="1">#REF!</definedName>
    <definedName name="CN_BAC4">#REF!</definedName>
    <definedName name="CN_BAC5" localSheetId="0">#REF!</definedName>
    <definedName name="CN_BAC5" localSheetId="1">#REF!</definedName>
    <definedName name="CN_BAC5">#REF!</definedName>
    <definedName name="cN_fix" localSheetId="1">#REF!</definedName>
    <definedName name="cN_fix">#REF!</definedName>
    <definedName name="CNC" localSheetId="0">#REF!</definedName>
    <definedName name="CNC" localSheetId="1">#REF!</definedName>
    <definedName name="CNC">#REF!</definedName>
    <definedName name="CND" localSheetId="0">#REF!</definedName>
    <definedName name="CND" localSheetId="1">#REF!</definedName>
    <definedName name="CND">#REF!</definedName>
    <definedName name="cNden" localSheetId="1">#REF!</definedName>
    <definedName name="cNden">#REF!</definedName>
    <definedName name="cne" localSheetId="1">#REF!</definedName>
    <definedName name="cne">#REF!</definedName>
    <definedName name="CNG" localSheetId="0">#REF!</definedName>
    <definedName name="CNG" localSheetId="1">#REF!</definedName>
    <definedName name="CNG">#REF!</definedName>
    <definedName name="Co" localSheetId="28">#REF!</definedName>
    <definedName name="Co" localSheetId="1">#REF!</definedName>
    <definedName name="Co">#REF!</definedName>
    <definedName name="COAT_1">NA()</definedName>
    <definedName name="COC_1.2" localSheetId="1">#REF!</definedName>
    <definedName name="COC_1.2">#REF!</definedName>
    <definedName name="Coc_2m" localSheetId="1">#REF!</definedName>
    <definedName name="Coc_2m">#REF!</definedName>
    <definedName name="Cocbetong" localSheetId="1">#REF!</definedName>
    <definedName name="Cocbetong">#REF!</definedName>
    <definedName name="cocbtct" localSheetId="1">#REF!</definedName>
    <definedName name="cocbtct">#REF!</definedName>
    <definedName name="cocot" localSheetId="1">#REF!</definedName>
    <definedName name="cocot">#REF!</definedName>
    <definedName name="cocott" localSheetId="1">#REF!</definedName>
    <definedName name="cocott">#REF!</definedName>
    <definedName name="Cöï_ly_vaän_chuyeãn" localSheetId="0">#REF!</definedName>
    <definedName name="Cöï_ly_vaän_chuyeãn" localSheetId="1">#REF!</definedName>
    <definedName name="Cöï_ly_vaän_chuyeãn">#REF!</definedName>
    <definedName name="CÖÏ_LY_VAÄN_CHUYEÅN" localSheetId="0">#REF!</definedName>
    <definedName name="CÖÏ_LY_VAÄN_CHUYEÅN" localSheetId="1">#REF!</definedName>
    <definedName name="CÖÏ_LY_VAÄN_CHUYEÅN">#REF!</definedName>
    <definedName name="Col" localSheetId="1">CELL("Col",#REF!)</definedName>
    <definedName name="Col">CELL("Col",#REF!)</definedName>
    <definedName name="comb1" localSheetId="27">#REF!</definedName>
    <definedName name="comb1" localSheetId="28">#REF!</definedName>
    <definedName name="comb1" localSheetId="1">#REF!</definedName>
    <definedName name="comb1">#REF!</definedName>
    <definedName name="comb1r" localSheetId="27">#REF!</definedName>
    <definedName name="comb1r" localSheetId="28">#REF!</definedName>
    <definedName name="comb1r" localSheetId="1">#REF!</definedName>
    <definedName name="comb1r">#REF!</definedName>
    <definedName name="comb2" localSheetId="27">#REF!</definedName>
    <definedName name="comb2" localSheetId="28">#REF!</definedName>
    <definedName name="comb2" localSheetId="1">#REF!</definedName>
    <definedName name="comb2">#REF!</definedName>
    <definedName name="comb2r" localSheetId="27">#REF!</definedName>
    <definedName name="comb2r" localSheetId="28">#REF!</definedName>
    <definedName name="comb2r" localSheetId="1">#REF!</definedName>
    <definedName name="comb2r">#REF!</definedName>
    <definedName name="comb3" localSheetId="27">#REF!</definedName>
    <definedName name="comb3" localSheetId="28">#REF!</definedName>
    <definedName name="comb3" localSheetId="1">#REF!</definedName>
    <definedName name="comb3">#REF!</definedName>
    <definedName name="comb4" localSheetId="27">#REF!</definedName>
    <definedName name="comb4" localSheetId="28">#REF!</definedName>
    <definedName name="comb4" localSheetId="1">#REF!</definedName>
    <definedName name="comb4">#REF!</definedName>
    <definedName name="comb5" localSheetId="27">#REF!</definedName>
    <definedName name="comb5" localSheetId="28">#REF!</definedName>
    <definedName name="comb5" localSheetId="1">#REF!</definedName>
    <definedName name="comb5">#REF!</definedName>
    <definedName name="Commission" localSheetId="28">#REF!</definedName>
    <definedName name="Commission" localSheetId="1">#REF!</definedName>
    <definedName name="Commission">#REF!</definedName>
    <definedName name="COMMON" localSheetId="0">#REF!</definedName>
    <definedName name="COMMON" localSheetId="28">#REF!</definedName>
    <definedName name="COMMON" localSheetId="1">#REF!</definedName>
    <definedName name="COMMON" localSheetId="30">#REF!</definedName>
    <definedName name="COMMON">#REF!</definedName>
    <definedName name="comong" localSheetId="1">#REF!</definedName>
    <definedName name="comong">#REF!</definedName>
    <definedName name="CON_EQP_COS" localSheetId="0">#REF!</definedName>
    <definedName name="CON_EQP_COS" localSheetId="28">#REF!</definedName>
    <definedName name="CON_EQP_COS" localSheetId="1">#REF!</definedName>
    <definedName name="CON_EQP_COS" localSheetId="30">#REF!</definedName>
    <definedName name="CON_EQP_COS">#REF!</definedName>
    <definedName name="CON_EQP_COST" localSheetId="0">#REF!</definedName>
    <definedName name="CON_EQP_COST" localSheetId="28">#REF!</definedName>
    <definedName name="CON_EQP_COST" localSheetId="1">#REF!</definedName>
    <definedName name="CON_EQP_COST" localSheetId="30">#REF!</definedName>
    <definedName name="CON_EQP_COST">#REF!</definedName>
    <definedName name="Cong_HM_DTCT" localSheetId="28">#REF!</definedName>
    <definedName name="Cong_HM_DTCT" localSheetId="1">#REF!</definedName>
    <definedName name="Cong_HM_DTCT">#REF!</definedName>
    <definedName name="Cong_M_DTCT" localSheetId="28">#REF!</definedName>
    <definedName name="Cong_M_DTCT" localSheetId="1">#REF!</definedName>
    <definedName name="Cong_M_DTCT">#REF!</definedName>
    <definedName name="Cong_NC_DTCT" localSheetId="28">#REF!</definedName>
    <definedName name="Cong_NC_DTCT" localSheetId="1">#REF!</definedName>
    <definedName name="Cong_NC_DTCT">#REF!</definedName>
    <definedName name="Cong_VL_DTCT" localSheetId="28">#REF!</definedName>
    <definedName name="Cong_VL_DTCT" localSheetId="1">#REF!</definedName>
    <definedName name="Cong_VL_DTCT">#REF!</definedName>
    <definedName name="cong1x15_47" localSheetId="1">#REF!</definedName>
    <definedName name="cong1x15_47">#REF!</definedName>
    <definedName name="congbengam" localSheetId="1">#REF!</definedName>
    <definedName name="congbengam">#REF!</definedName>
    <definedName name="congbenuoc" localSheetId="1">#REF!</definedName>
    <definedName name="congbenuoc">#REF!</definedName>
    <definedName name="congcoc" localSheetId="1">#REF!</definedName>
    <definedName name="congcoc">#REF!</definedName>
    <definedName name="congcocot" localSheetId="1">#REF!</definedName>
    <definedName name="congcocot">#REF!</definedName>
    <definedName name="congcocott" localSheetId="1">#REF!</definedName>
    <definedName name="congcocott">#REF!</definedName>
    <definedName name="congcomong" localSheetId="1">#REF!</definedName>
    <definedName name="congcomong">#REF!</definedName>
    <definedName name="congcottron" localSheetId="1">#REF!</definedName>
    <definedName name="congcottron">#REF!</definedName>
    <definedName name="congcotvuong" localSheetId="1">#REF!</definedName>
    <definedName name="congcotvuong">#REF!</definedName>
    <definedName name="congdam" localSheetId="1">#REF!</definedName>
    <definedName name="congdam">#REF!</definedName>
    <definedName name="congdan1" localSheetId="1">#REF!</definedName>
    <definedName name="congdan1">#REF!</definedName>
    <definedName name="congdan2" localSheetId="1">#REF!</definedName>
    <definedName name="congdan2">#REF!</definedName>
    <definedName name="congdandusan" localSheetId="1">#REF!</definedName>
    <definedName name="congdandusan">#REF!</definedName>
    <definedName name="conglanhto" localSheetId="1">#REF!</definedName>
    <definedName name="conglanhto">#REF!</definedName>
    <definedName name="Congmahieu" localSheetId="1">#REF!</definedName>
    <definedName name="Congmahieu">#REF!</definedName>
    <definedName name="CongmahieuPTVT" localSheetId="1">#REF!</definedName>
    <definedName name="CongmahieuPTVT">#REF!</definedName>
    <definedName name="CongMaVatTu" localSheetId="1">#REF!</definedName>
    <definedName name="CongMaVatTu">#REF!</definedName>
    <definedName name="CongMaVatTu_31" localSheetId="1">#REF!</definedName>
    <definedName name="CongMaVatTu_31">#REF!</definedName>
    <definedName name="CongMaVatTu_32" localSheetId="1">#REF!</definedName>
    <definedName name="CongMaVatTu_32">#REF!</definedName>
    <definedName name="CongMaVatTu_35" localSheetId="1">#REF!</definedName>
    <definedName name="CongMaVatTu_35">#REF!</definedName>
    <definedName name="CongMaVatTu_36" localSheetId="1">#REF!</definedName>
    <definedName name="CongMaVatTu_36">#REF!</definedName>
    <definedName name="CongMaVatTu_47" localSheetId="1">#REF!</definedName>
    <definedName name="CongMaVatTu_47">#REF!</definedName>
    <definedName name="congmong" localSheetId="1">#REF!</definedName>
    <definedName name="congmong">#REF!</definedName>
    <definedName name="congmongbang" localSheetId="1">#REF!</definedName>
    <definedName name="congmongbang">#REF!</definedName>
    <definedName name="congmongdon" localSheetId="1">#REF!</definedName>
    <definedName name="congmongdon">#REF!</definedName>
    <definedName name="congpanen" localSheetId="1">#REF!</definedName>
    <definedName name="congpanen">#REF!</definedName>
    <definedName name="congsan" localSheetId="1">#REF!</definedName>
    <definedName name="congsan">#REF!</definedName>
    <definedName name="congthang" localSheetId="1">#REF!</definedName>
    <definedName name="congthang">#REF!</definedName>
    <definedName name="CongVattu" localSheetId="1">#REF!</definedName>
    <definedName name="CongVattu">#REF!</definedName>
    <definedName name="CONST_EQ" localSheetId="0">#REF!</definedName>
    <definedName name="CONST_EQ" localSheetId="28">#REF!</definedName>
    <definedName name="CONST_EQ" localSheetId="1">#REF!</definedName>
    <definedName name="CONST_EQ" localSheetId="30">#REF!</definedName>
    <definedName name="CONST_EQ">#REF!</definedName>
    <definedName name="Cont" localSheetId="1">#REF!</definedName>
    <definedName name="Cont">#REF!</definedName>
    <definedName name="Continue" localSheetId="1">#REF!</definedName>
    <definedName name="Continue">#REF!</definedName>
    <definedName name="coppha" localSheetId="1">#REF!</definedName>
    <definedName name="coppha">#REF!</definedName>
    <definedName name="Cos_tec" localSheetId="1">#REF!</definedName>
    <definedName name="Cos_tec">#REF!</definedName>
    <definedName name="COT" localSheetId="0">#REF!</definedName>
    <definedName name="COT" localSheetId="1">#REF!</definedName>
    <definedName name="COT">#REF!</definedName>
    <definedName name="cot7.5" localSheetId="1">#REF!</definedName>
    <definedName name="cot7.5">#REF!</definedName>
    <definedName name="cot8.5" localSheetId="1">#REF!</definedName>
    <definedName name="cot8.5">#REF!</definedName>
    <definedName name="CotBTtronVuong" localSheetId="1">#REF!</definedName>
    <definedName name="CotBTtronVuong">#REF!</definedName>
    <definedName name="cottron" localSheetId="1">#REF!</definedName>
    <definedName name="cottron">#REF!</definedName>
    <definedName name="cotvuong" localSheetId="1">#REF!</definedName>
    <definedName name="cotvuong">#REF!</definedName>
    <definedName name="cov" localSheetId="28">#REF!</definedName>
    <definedName name="cov" localSheetId="1">#REF!</definedName>
    <definedName name="cov">#REF!</definedName>
    <definedName name="COVER" localSheetId="0">#REF!</definedName>
    <definedName name="COVER" localSheetId="28">#REF!</definedName>
    <definedName name="COVER" localSheetId="1">#REF!</definedName>
    <definedName name="COVER" localSheetId="30">#REF!</definedName>
    <definedName name="COVER">#REF!</definedName>
    <definedName name="CP_Thietbi_Xaylap" localSheetId="0">#REF!</definedName>
    <definedName name="CP_Thietbi_Xaylap" localSheetId="1">#REF!</definedName>
    <definedName name="CP_Thietbi_Xaylap">#REF!</definedName>
    <definedName name="CPC" localSheetId="28">#REF!</definedName>
    <definedName name="CPC" localSheetId="1">#REF!</definedName>
    <definedName name="CPC">#REF!</definedName>
    <definedName name="CPHA" localSheetId="1">#REF!</definedName>
    <definedName name="CPHA">#REF!</definedName>
    <definedName name="CPK" localSheetId="0">#REF!</definedName>
    <definedName name="CPK" localSheetId="1">#REF!</definedName>
    <definedName name="CPK">#REF!</definedName>
    <definedName name="cpkhTT" localSheetId="1">#REF!</definedName>
    <definedName name="cpkhTT">#REF!</definedName>
    <definedName name="cplhsmt">#N/A</definedName>
    <definedName name="cplhsmt_11">#N/A</definedName>
    <definedName name="cplhsmt_12">#N/A</definedName>
    <definedName name="cplhsmt_13">#N/A</definedName>
    <definedName name="cplhsmt_14">#N/A</definedName>
    <definedName name="cplhsmt_15">#N/A</definedName>
    <definedName name="cplhsmt_38">#N/A</definedName>
    <definedName name="cplhsmt_47">cplhsmt</definedName>
    <definedName name="cplhsmt_47_11">cplhsmt_11</definedName>
    <definedName name="cplhsmt_47_12">cplhsmt_12</definedName>
    <definedName name="cplhsmt_47_13">cplhsmt_13</definedName>
    <definedName name="cplhsmt_47_14">cplhsmt_14</definedName>
    <definedName name="cplhsmt_47_15">cplhsmt_15</definedName>
    <definedName name="cplhsmt_47_16">cplhsmt</definedName>
    <definedName name="cplhsmt_47_38">cplhsmt_38</definedName>
    <definedName name="CPTB" localSheetId="0">#REF!</definedName>
    <definedName name="CPTB" localSheetId="1">#REF!</definedName>
    <definedName name="CPTB">#REF!</definedName>
    <definedName name="cptdhsmt">#N/A</definedName>
    <definedName name="cptdhsmt_11">#N/A</definedName>
    <definedName name="cptdhsmt_12">#N/A</definedName>
    <definedName name="cptdhsmt_13">#N/A</definedName>
    <definedName name="cptdhsmt_14">#N/A</definedName>
    <definedName name="cptdhsmt_15">#N/A</definedName>
    <definedName name="cptdhsmt_38">#N/A</definedName>
    <definedName name="cptdhsmt_47">cptdhsmt</definedName>
    <definedName name="cptdhsmt_47_11">cptdhsmt_11</definedName>
    <definedName name="cptdhsmt_47_12">cptdhsmt_12</definedName>
    <definedName name="cptdhsmt_47_13">cptdhsmt_13</definedName>
    <definedName name="cptdhsmt_47_14">cptdhsmt_14</definedName>
    <definedName name="cptdhsmt_47_15">cptdhsmt_15</definedName>
    <definedName name="cptdhsmt_47_16">cptdhsmt</definedName>
    <definedName name="cptdhsmt_47_38">cptdhsmt_38</definedName>
    <definedName name="cptdtdt">#N/A</definedName>
    <definedName name="cptdtdt_11">#N/A</definedName>
    <definedName name="cptdtdt_12">#N/A</definedName>
    <definedName name="cptdtdt_13">#N/A</definedName>
    <definedName name="cptdtdt_14">#N/A</definedName>
    <definedName name="cptdtdt_15">#N/A</definedName>
    <definedName name="cptdtdt_38">#N/A</definedName>
    <definedName name="cptdtdt_47">cptdtdt</definedName>
    <definedName name="cptdtdt_47_11">cptdtdt_11</definedName>
    <definedName name="cptdtdt_47_12">cptdtdt_12</definedName>
    <definedName name="cptdtdt_47_13">cptdtdt_13</definedName>
    <definedName name="cptdtdt_47_14">cptdtdt_14</definedName>
    <definedName name="cptdtdt_47_15">cptdtdt_15</definedName>
    <definedName name="cptdtdt_47_16">cptdtdt</definedName>
    <definedName name="cptdtdt_47_38">cptdtdt_38</definedName>
    <definedName name="cptdtkkt">#N/A</definedName>
    <definedName name="cptdtkkt_11">#N/A</definedName>
    <definedName name="cptdtkkt_12">#N/A</definedName>
    <definedName name="cptdtkkt_13">#N/A</definedName>
    <definedName name="cptdtkkt_14">#N/A</definedName>
    <definedName name="cptdtkkt_15">#N/A</definedName>
    <definedName name="cptdtkkt_38">#N/A</definedName>
    <definedName name="cptdtkkt_47">cptdtkkt</definedName>
    <definedName name="cptdtkkt_47_11">cptdtkkt_11</definedName>
    <definedName name="cptdtkkt_47_12">cptdtkkt_12</definedName>
    <definedName name="cptdtkkt_47_13">cptdtkkt_13</definedName>
    <definedName name="cptdtkkt_47_14">cptdtkkt_14</definedName>
    <definedName name="cptdtkkt_47_15">cptdtkkt_15</definedName>
    <definedName name="cptdtkkt_47_16">cptdtkkt</definedName>
    <definedName name="cptdtkkt_47_38">cptdtkkt_38</definedName>
    <definedName name="CPVC" localSheetId="1">#REF!</definedName>
    <definedName name="CPVC">#REF!</definedName>
    <definedName name="CPVC100" localSheetId="0">#REF!</definedName>
    <definedName name="CPVC100" localSheetId="1">#REF!</definedName>
    <definedName name="CPVC100">#REF!</definedName>
    <definedName name="CPVC100_16" localSheetId="1">#REF!</definedName>
    <definedName name="CPVC100_16">#REF!</definedName>
    <definedName name="CPVC100_20" localSheetId="1">#REF!</definedName>
    <definedName name="CPVC100_20">#REF!</definedName>
    <definedName name="CPVC100_22" localSheetId="1">#REF!</definedName>
    <definedName name="CPVC100_22">#REF!</definedName>
    <definedName name="CPVC100_29" localSheetId="1">#REF!</definedName>
    <definedName name="CPVC100_29">#REF!</definedName>
    <definedName name="CPVC100_30" localSheetId="1">#REF!</definedName>
    <definedName name="CPVC100_30">#REF!</definedName>
    <definedName name="CPVC100_31" localSheetId="1">#REF!</definedName>
    <definedName name="CPVC100_31">#REF!</definedName>
    <definedName name="CPVC100_32" localSheetId="1">#REF!</definedName>
    <definedName name="CPVC100_32">#REF!</definedName>
    <definedName name="CPVC100_33" localSheetId="1">#REF!</definedName>
    <definedName name="CPVC100_33">#REF!</definedName>
    <definedName name="CPVC100_34" localSheetId="1">#REF!</definedName>
    <definedName name="CPVC100_34">#REF!</definedName>
    <definedName name="CPVC100_35" localSheetId="1">#REF!</definedName>
    <definedName name="CPVC100_35">#REF!</definedName>
    <definedName name="CPVC100_36" localSheetId="1">#REF!</definedName>
    <definedName name="CPVC100_36">#REF!</definedName>
    <definedName name="CPVC35" localSheetId="1">#REF!</definedName>
    <definedName name="CPVC35">#REF!</definedName>
    <definedName name="CPVC35_16" localSheetId="1">#REF!</definedName>
    <definedName name="CPVC35_16">#REF!</definedName>
    <definedName name="CPVC35_20" localSheetId="1">#REF!</definedName>
    <definedName name="CPVC35_20">#REF!</definedName>
    <definedName name="CPVC35_22" localSheetId="1">#REF!</definedName>
    <definedName name="CPVC35_22">#REF!</definedName>
    <definedName name="CPVC35_29" localSheetId="1">#REF!</definedName>
    <definedName name="CPVC35_29">#REF!</definedName>
    <definedName name="CPVCDN" localSheetId="1">#REF!</definedName>
    <definedName name="CPVCDN">#REF!</definedName>
    <definedName name="CR_SH" localSheetId="27">#REF!</definedName>
    <definedName name="CR_SH" localSheetId="28">#REF!</definedName>
    <definedName name="CR_SH" localSheetId="1">#REF!</definedName>
    <definedName name="CR_SH">#REF!</definedName>
    <definedName name="CRD" localSheetId="0">#REF!</definedName>
    <definedName name="CRD" localSheetId="1">#REF!</definedName>
    <definedName name="CRD">#REF!</definedName>
    <definedName name="CRIT1" localSheetId="1">#REF!</definedName>
    <definedName name="CRIT1">#REF!</definedName>
    <definedName name="CRIT10" localSheetId="1">#REF!</definedName>
    <definedName name="CRIT10">#REF!</definedName>
    <definedName name="CRIT2" localSheetId="1">#REF!</definedName>
    <definedName name="CRIT2">#REF!</definedName>
    <definedName name="CRIT3" localSheetId="1">#REF!</definedName>
    <definedName name="CRIT3">#REF!</definedName>
    <definedName name="CRIT4" localSheetId="1">#REF!</definedName>
    <definedName name="CRIT4">#REF!</definedName>
    <definedName name="CRIT5" localSheetId="1">#REF!</definedName>
    <definedName name="CRIT5">#REF!</definedName>
    <definedName name="CRIT6" localSheetId="1">#REF!</definedName>
    <definedName name="CRIT6">#REF!</definedName>
    <definedName name="CRIT7" localSheetId="1">#REF!</definedName>
    <definedName name="CRIT7">#REF!</definedName>
    <definedName name="CRIT8" localSheetId="1">#REF!</definedName>
    <definedName name="CRIT8">#REF!</definedName>
    <definedName name="CRIT9" localSheetId="1">#REF!</definedName>
    <definedName name="CRIT9">#REF!</definedName>
    <definedName name="CRITINST" localSheetId="0">#REF!</definedName>
    <definedName name="CRITINST" localSheetId="28">#REF!</definedName>
    <definedName name="CRITINST" localSheetId="1">#REF!</definedName>
    <definedName name="CRITINST" localSheetId="30">#REF!</definedName>
    <definedName name="CRITINST">#REF!</definedName>
    <definedName name="CRITPURC" localSheetId="0">#REF!</definedName>
    <definedName name="CRITPURC" localSheetId="28">#REF!</definedName>
    <definedName name="CRITPURC" localSheetId="1">#REF!</definedName>
    <definedName name="CRITPURC" localSheetId="30">#REF!</definedName>
    <definedName name="CRITPURC">#REF!</definedName>
    <definedName name="CropEstablishmentWage" localSheetId="1">#REF!</definedName>
    <definedName name="CropEstablishmentWage">#REF!</definedName>
    <definedName name="CropManagementWage" localSheetId="1">#REF!</definedName>
    <definedName name="CropManagementWage">#REF!</definedName>
    <definedName name="CRS" localSheetId="0">#REF!</definedName>
    <definedName name="CRS" localSheetId="1">#REF!</definedName>
    <definedName name="CRS">#REF!</definedName>
    <definedName name="CS" localSheetId="0">#REF!</definedName>
    <definedName name="CS" localSheetId="1">#REF!</definedName>
    <definedName name="CS">#REF!</definedName>
    <definedName name="CS_10" localSheetId="0">#REF!</definedName>
    <definedName name="CS_10" localSheetId="28">#REF!</definedName>
    <definedName name="CS_10" localSheetId="1">#REF!</definedName>
    <definedName name="CS_10" localSheetId="30">#REF!</definedName>
    <definedName name="CS_10">#REF!</definedName>
    <definedName name="CS_100" localSheetId="0">#REF!</definedName>
    <definedName name="CS_100" localSheetId="28">#REF!</definedName>
    <definedName name="CS_100" localSheetId="1">#REF!</definedName>
    <definedName name="CS_100" localSheetId="30">#REF!</definedName>
    <definedName name="CS_100">#REF!</definedName>
    <definedName name="CS_10S" localSheetId="0">#REF!</definedName>
    <definedName name="CS_10S" localSheetId="28">#REF!</definedName>
    <definedName name="CS_10S" localSheetId="1">#REF!</definedName>
    <definedName name="CS_10S" localSheetId="30">#REF!</definedName>
    <definedName name="CS_10S">#REF!</definedName>
    <definedName name="CS_120" localSheetId="0">#REF!</definedName>
    <definedName name="CS_120" localSheetId="28">#REF!</definedName>
    <definedName name="CS_120" localSheetId="1">#REF!</definedName>
    <definedName name="CS_120" localSheetId="30">#REF!</definedName>
    <definedName name="CS_120">#REF!</definedName>
    <definedName name="CS_140" localSheetId="0">#REF!</definedName>
    <definedName name="CS_140" localSheetId="28">#REF!</definedName>
    <definedName name="CS_140" localSheetId="1">#REF!</definedName>
    <definedName name="CS_140" localSheetId="30">#REF!</definedName>
    <definedName name="CS_140">#REF!</definedName>
    <definedName name="CS_160" localSheetId="0">#REF!</definedName>
    <definedName name="CS_160" localSheetId="28">#REF!</definedName>
    <definedName name="CS_160" localSheetId="1">#REF!</definedName>
    <definedName name="CS_160" localSheetId="30">#REF!</definedName>
    <definedName name="CS_160">#REF!</definedName>
    <definedName name="CS_20" localSheetId="0">#REF!</definedName>
    <definedName name="CS_20" localSheetId="28">#REF!</definedName>
    <definedName name="CS_20" localSheetId="1">#REF!</definedName>
    <definedName name="CS_20" localSheetId="30">#REF!</definedName>
    <definedName name="CS_20">#REF!</definedName>
    <definedName name="CS_30" localSheetId="0">#REF!</definedName>
    <definedName name="CS_30" localSheetId="28">#REF!</definedName>
    <definedName name="CS_30" localSheetId="1">#REF!</definedName>
    <definedName name="CS_30" localSheetId="30">#REF!</definedName>
    <definedName name="CS_30">#REF!</definedName>
    <definedName name="CS_40" localSheetId="0">#REF!</definedName>
    <definedName name="CS_40" localSheetId="28">#REF!</definedName>
    <definedName name="CS_40" localSheetId="1">#REF!</definedName>
    <definedName name="CS_40" localSheetId="30">#REF!</definedName>
    <definedName name="CS_40">#REF!</definedName>
    <definedName name="CS_40S" localSheetId="0">#REF!</definedName>
    <definedName name="CS_40S" localSheetId="28">#REF!</definedName>
    <definedName name="CS_40S" localSheetId="1">#REF!</definedName>
    <definedName name="CS_40S" localSheetId="30">#REF!</definedName>
    <definedName name="CS_40S">#REF!</definedName>
    <definedName name="CS_5S" localSheetId="0">#REF!</definedName>
    <definedName name="CS_5S" localSheetId="28">#REF!</definedName>
    <definedName name="CS_5S" localSheetId="1">#REF!</definedName>
    <definedName name="CS_5S" localSheetId="30">#REF!</definedName>
    <definedName name="CS_5S">#REF!</definedName>
    <definedName name="CS_60" localSheetId="0">#REF!</definedName>
    <definedName name="CS_60" localSheetId="28">#REF!</definedName>
    <definedName name="CS_60" localSheetId="1">#REF!</definedName>
    <definedName name="CS_60" localSheetId="30">#REF!</definedName>
    <definedName name="CS_60">#REF!</definedName>
    <definedName name="CS_80" localSheetId="0">#REF!</definedName>
    <definedName name="CS_80" localSheetId="28">#REF!</definedName>
    <definedName name="CS_80" localSheetId="1">#REF!</definedName>
    <definedName name="CS_80" localSheetId="30">#REF!</definedName>
    <definedName name="CS_80">#REF!</definedName>
    <definedName name="CS_80S" localSheetId="0">#REF!</definedName>
    <definedName name="CS_80S" localSheetId="28">#REF!</definedName>
    <definedName name="CS_80S" localSheetId="1">#REF!</definedName>
    <definedName name="CS_80S" localSheetId="30">#REF!</definedName>
    <definedName name="CS_80S">#REF!</definedName>
    <definedName name="CS_STD" localSheetId="0">#REF!</definedName>
    <definedName name="CS_STD" localSheetId="28">#REF!</definedName>
    <definedName name="CS_STD" localSheetId="1">#REF!</definedName>
    <definedName name="CS_STD" localSheetId="30">#REF!</definedName>
    <definedName name="CS_STD">#REF!</definedName>
    <definedName name="CS_XS" localSheetId="0">#REF!</definedName>
    <definedName name="CS_XS" localSheetId="28">#REF!</definedName>
    <definedName name="CS_XS" localSheetId="1">#REF!</definedName>
    <definedName name="CS_XS" localSheetId="30">#REF!</definedName>
    <definedName name="CS_XS">#REF!</definedName>
    <definedName name="CS_XXS" localSheetId="0">#REF!</definedName>
    <definedName name="CS_XXS" localSheetId="28">#REF!</definedName>
    <definedName name="CS_XXS" localSheetId="1">#REF!</definedName>
    <definedName name="CS_XXS" localSheetId="30">#REF!</definedName>
    <definedName name="CS_XXS">#REF!</definedName>
    <definedName name="csd3p" localSheetId="0">#REF!</definedName>
    <definedName name="csd3p" localSheetId="1">#REF!</definedName>
    <definedName name="csd3p">#REF!</definedName>
    <definedName name="csd3p_16" localSheetId="1">#REF!</definedName>
    <definedName name="csd3p_16">#REF!</definedName>
    <definedName name="csd3p_20" localSheetId="1">#REF!</definedName>
    <definedName name="csd3p_20">#REF!</definedName>
    <definedName name="csd3p_22" localSheetId="1">#REF!</definedName>
    <definedName name="csd3p_22">#REF!</definedName>
    <definedName name="csd3p_29" localSheetId="1">#REF!</definedName>
    <definedName name="csd3p_29">#REF!</definedName>
    <definedName name="csddg1p" localSheetId="0">#REF!</definedName>
    <definedName name="csddg1p" localSheetId="1">#REF!</definedName>
    <definedName name="csddg1p">#REF!</definedName>
    <definedName name="csddg1p_16" localSheetId="1">#REF!</definedName>
    <definedName name="csddg1p_16">#REF!</definedName>
    <definedName name="csddg1p_20" localSheetId="1">#REF!</definedName>
    <definedName name="csddg1p_20">#REF!</definedName>
    <definedName name="csddg1p_22" localSheetId="1">#REF!</definedName>
    <definedName name="csddg1p_22">#REF!</definedName>
    <definedName name="csddg1p_29" localSheetId="1">#REF!</definedName>
    <definedName name="csddg1p_29">#REF!</definedName>
    <definedName name="csddt1p" localSheetId="0">#REF!</definedName>
    <definedName name="csddt1p" localSheetId="1">#REF!</definedName>
    <definedName name="csddt1p">#REF!</definedName>
    <definedName name="csddt1p_16" localSheetId="1">#REF!</definedName>
    <definedName name="csddt1p_16">#REF!</definedName>
    <definedName name="csddt1p_20" localSheetId="1">#REF!</definedName>
    <definedName name="csddt1p_20">#REF!</definedName>
    <definedName name="csddt1p_22" localSheetId="1">#REF!</definedName>
    <definedName name="csddt1p_22">#REF!</definedName>
    <definedName name="csddt1p_29" localSheetId="1">#REF!</definedName>
    <definedName name="csddt1p_29">#REF!</definedName>
    <definedName name="Cshacoc" localSheetId="28">#REF!</definedName>
    <definedName name="Cshacoc" localSheetId="1">#REF!</definedName>
    <definedName name="Cshacoc">#REF!</definedName>
    <definedName name="csht3p" localSheetId="0">#REF!</definedName>
    <definedName name="csht3p" localSheetId="1">#REF!</definedName>
    <definedName name="csht3p">#REF!</definedName>
    <definedName name="csm" localSheetId="27">#REF!</definedName>
    <definedName name="csm" localSheetId="28">#REF!</definedName>
    <definedName name="csm" localSheetId="1">#REF!</definedName>
    <definedName name="csm">#REF!</definedName>
    <definedName name="CSMBA" localSheetId="1">#REF!</definedName>
    <definedName name="CSMBA">#REF!</definedName>
    <definedName name="CT" localSheetId="1">#REF!</definedName>
    <definedName name="CT">#REF!</definedName>
    <definedName name="CT_KSTK" localSheetId="0">#REF!</definedName>
    <definedName name="CT_KSTK" localSheetId="1">#REF!</definedName>
    <definedName name="CT_KSTK">#REF!</definedName>
    <definedName name="CT_MCX" localSheetId="1">#REF!</definedName>
    <definedName name="CT_MCX">#REF!</definedName>
    <definedName name="CT0.4" localSheetId="1">#REF!</definedName>
    <definedName name="CT0.4">#REF!</definedName>
    <definedName name="CT250_47" localSheetId="1">#REF!</definedName>
    <definedName name="CT250_47">#REF!</definedName>
    <definedName name="CTCT" localSheetId="1">#REF!</definedName>
    <definedName name="CTCT">#REF!</definedName>
    <definedName name="ctdn9697" localSheetId="28">#REF!</definedName>
    <definedName name="ctdn9697" localSheetId="1">#REF!</definedName>
    <definedName name="ctdn9697">#REF!</definedName>
    <definedName name="CTDZ" localSheetId="1">#REF!</definedName>
    <definedName name="CTDZ">#REF!</definedName>
    <definedName name="CTDz35" localSheetId="1">#REF!</definedName>
    <definedName name="CTDz35">#REF!</definedName>
    <definedName name="CTH" localSheetId="1">#REF!</definedName>
    <definedName name="CTH">#REF!</definedName>
    <definedName name="cti3x15_47" localSheetId="1">#REF!</definedName>
    <definedName name="cti3x15_47">#REF!</definedName>
    <definedName name="ctiep" localSheetId="28">#REF!</definedName>
    <definedName name="ctiep" localSheetId="1">#REF!</definedName>
    <definedName name="ctiep">#REF!</definedName>
    <definedName name="CTIET" localSheetId="1">#REF!</definedName>
    <definedName name="CTIET">#REF!</definedName>
    <definedName name="CTL" localSheetId="1">#REF!</definedName>
    <definedName name="CTL">#REF!</definedName>
    <definedName name="cto" localSheetId="1">#REF!</definedName>
    <definedName name="cto">#REF!</definedName>
    <definedName name="CTRAM" localSheetId="1">#REF!</definedName>
    <definedName name="CTRAM">#REF!</definedName>
    <definedName name="CU_LY" localSheetId="28">#REF!</definedName>
    <definedName name="CU_LY" localSheetId="1">#REF!</definedName>
    <definedName name="CU_LY">#REF!</definedName>
    <definedName name="culy" localSheetId="1">#REF!</definedName>
    <definedName name="culy">#REF!</definedName>
    <definedName name="culy1_47" localSheetId="1">#REF!</definedName>
    <definedName name="culy1_47">#REF!</definedName>
    <definedName name="culy2_47" localSheetId="1">#REF!</definedName>
    <definedName name="culy2_47">#REF!</definedName>
    <definedName name="culy3_47" localSheetId="1">#REF!</definedName>
    <definedName name="culy3_47">#REF!</definedName>
    <definedName name="culy4_47" localSheetId="1">#REF!</definedName>
    <definedName name="culy4_47">#REF!</definedName>
    <definedName name="culy5_47" localSheetId="1">#REF!</definedName>
    <definedName name="culy5_47">#REF!</definedName>
    <definedName name="CumalativeNetCashFlowsA" localSheetId="28">#REF!</definedName>
    <definedName name="CumalativeNetCashFlowsA" localSheetId="1">#REF!</definedName>
    <definedName name="CumalativeNetCashFlowsA">#REF!</definedName>
    <definedName name="CumalativeNetCashFlowsC" localSheetId="28">#REF!</definedName>
    <definedName name="CumalativeNetCashFlowsC" localSheetId="1">#REF!</definedName>
    <definedName name="CumalativeNetCashFlowsC">#REF!</definedName>
    <definedName name="CumulativeNetCashFlow" localSheetId="28">#REF!</definedName>
    <definedName name="CumulativeNetCashFlow" localSheetId="1">#REF!</definedName>
    <definedName name="CumulativeNetCashFlow">#REF!</definedName>
    <definedName name="CumulativeNetCashFlowB" localSheetId="28">#REF!</definedName>
    <definedName name="CumulativeNetCashFlowB" localSheetId="1">#REF!</definedName>
    <definedName name="CumulativeNetCashFlowB">#REF!</definedName>
    <definedName name="CumulativeNetCashFlows" localSheetId="28">#REF!</definedName>
    <definedName name="CumulativeNetCashFlows" localSheetId="1">#REF!</definedName>
    <definedName name="CumulativeNetCashFlows">#REF!</definedName>
    <definedName name="CumulativeNetCashFlowsA" localSheetId="28">#REF!</definedName>
    <definedName name="CumulativeNetCashFlowsA" localSheetId="1">#REF!</definedName>
    <definedName name="CumulativeNetCashFlowsA">#REF!</definedName>
    <definedName name="CumulativeNetCashFlowsB" localSheetId="28">#REF!</definedName>
    <definedName name="CumulativeNetCashFlowsB" localSheetId="1">#REF!</definedName>
    <definedName name="CumulativeNetCashFlowsB">#REF!</definedName>
    <definedName name="cun" localSheetId="1">#REF!</definedName>
    <definedName name="cun">#REF!</definedName>
    <definedName name="cuoc_47" localSheetId="1">#REF!</definedName>
    <definedName name="cuoc_47">#REF!</definedName>
    <definedName name="cuoc_vc" localSheetId="28">#REF!</definedName>
    <definedName name="cuoc_vc" localSheetId="1">#REF!</definedName>
    <definedName name="cuoc_vc">#REF!</definedName>
    <definedName name="CUOC12" localSheetId="1">#REF!</definedName>
    <definedName name="CUOC12">#REF!</definedName>
    <definedName name="CURRENCY" localSheetId="0">#REF!</definedName>
    <definedName name="CURRENCY" localSheetId="28">#REF!</definedName>
    <definedName name="CURRENCY" localSheetId="1">#REF!</definedName>
    <definedName name="CURRENCY" localSheetId="30">#REF!</definedName>
    <definedName name="CURRENCY">#REF!</definedName>
    <definedName name="Currency_tec" localSheetId="1">#REF!</definedName>
    <definedName name="Currency_tec">#REF!</definedName>
    <definedName name="current" localSheetId="1">#REF!</definedName>
    <definedName name="current">#REF!</definedName>
    <definedName name="cv_30" localSheetId="1">#REF!</definedName>
    <definedName name="cv_30">#REF!</definedName>
    <definedName name="cv_31" localSheetId="1">#REF!</definedName>
    <definedName name="cv_31">#REF!</definedName>
    <definedName name="cv_32" localSheetId="1">#REF!</definedName>
    <definedName name="cv_32">#REF!</definedName>
    <definedName name="cv_33" localSheetId="1">#REF!</definedName>
    <definedName name="cv_33">#REF!</definedName>
    <definedName name="cv_34" localSheetId="1">#REF!</definedName>
    <definedName name="cv_34">#REF!</definedName>
    <definedName name="cv_35" localSheetId="1">#REF!</definedName>
    <definedName name="cv_35">#REF!</definedName>
    <definedName name="cv_36" localSheetId="1">#REF!</definedName>
    <definedName name="cv_36">#REF!</definedName>
    <definedName name="cv_47" localSheetId="1">#REF!</definedName>
    <definedName name="cv_47">#REF!</definedName>
    <definedName name="cx" localSheetId="0">#REF!</definedName>
    <definedName name="cx" localSheetId="1">#REF!</definedName>
    <definedName name="cx">#REF!</definedName>
    <definedName name="cx_30" localSheetId="1">#REF!</definedName>
    <definedName name="cx_30">#REF!</definedName>
    <definedName name="cx_31" localSheetId="1">#REF!</definedName>
    <definedName name="cx_31">#REF!</definedName>
    <definedName name="cx_32" localSheetId="1">#REF!</definedName>
    <definedName name="cx_32">#REF!</definedName>
    <definedName name="cx_33" localSheetId="1">#REF!</definedName>
    <definedName name="cx_33">#REF!</definedName>
    <definedName name="cx_34" localSheetId="1">#REF!</definedName>
    <definedName name="cx_34">#REF!</definedName>
    <definedName name="cx_35" localSheetId="1">#REF!</definedName>
    <definedName name="cx_35">#REF!</definedName>
    <definedName name="cx_36" localSheetId="1">#REF!</definedName>
    <definedName name="cx_36">#REF!</definedName>
    <definedName name="cxhtnc_47" localSheetId="1">#REF!</definedName>
    <definedName name="cxhtnc_47">#REF!</definedName>
    <definedName name="cxhtvl_47" localSheetId="1">#REF!</definedName>
    <definedName name="cxhtvl_47">#REF!</definedName>
    <definedName name="cxnc_47" localSheetId="1">#REF!</definedName>
    <definedName name="cxnc_47">#REF!</definedName>
    <definedName name="cxvl_47" localSheetId="1">#REF!</definedName>
    <definedName name="cxvl_47">#REF!</definedName>
    <definedName name="cxxnc_47" localSheetId="1">#REF!</definedName>
    <definedName name="cxxnc_47">#REF!</definedName>
    <definedName name="cxxvl_47" localSheetId="1">#REF!</definedName>
    <definedName name="cxxvl_47">#REF!</definedName>
    <definedName name="d" localSheetId="28">#REF!</definedName>
    <definedName name="d" localSheetId="1">#REF!</definedName>
    <definedName name="d">#REF!</definedName>
    <definedName name="D_7101A_B" localSheetId="0">#REF!</definedName>
    <definedName name="D_7101A_B" localSheetId="28">#REF!</definedName>
    <definedName name="D_7101A_B" localSheetId="1">#REF!</definedName>
    <definedName name="D_7101A_B" localSheetId="30">#REF!</definedName>
    <definedName name="D_7101A_B">#REF!</definedName>
    <definedName name="D_Gia_47" localSheetId="1">#REF!</definedName>
    <definedName name="D_Gia_47">#REF!</definedName>
    <definedName name="D_giavt" localSheetId="1">#REF!</definedName>
    <definedName name="D_giavt">#REF!</definedName>
    <definedName name="D_kien" localSheetId="1">#REF!</definedName>
    <definedName name="D_kien">#REF!</definedName>
    <definedName name="D_L" localSheetId="1">#REF!</definedName>
    <definedName name="D_L">#REF!</definedName>
    <definedName name="d1_" localSheetId="1">#REF!</definedName>
    <definedName name="d1_">#REF!</definedName>
    <definedName name="D1x49_47" localSheetId="1">#REF!</definedName>
    <definedName name="D1x49_47">#REF!</definedName>
    <definedName name="D1x49x49_47" localSheetId="1">#REF!</definedName>
    <definedName name="D1x49x49_47">#REF!</definedName>
    <definedName name="D1Z" localSheetId="1">#REF!</definedName>
    <definedName name="D1Z">#REF!</definedName>
    <definedName name="d2_" localSheetId="1">#REF!</definedName>
    <definedName name="d2_">#REF!</definedName>
    <definedName name="d24nc_47" localSheetId="1">#REF!</definedName>
    <definedName name="d24nc_47">#REF!</definedName>
    <definedName name="d24vl_47" localSheetId="1">#REF!</definedName>
    <definedName name="d24vl_47">#REF!</definedName>
    <definedName name="d3_" localSheetId="1">#REF!</definedName>
    <definedName name="d3_">#REF!</definedName>
    <definedName name="D4Z" localSheetId="1">#REF!</definedName>
    <definedName name="D4Z">#REF!</definedName>
    <definedName name="da" localSheetId="1">#REF!</definedName>
    <definedName name="da">#REF!</definedName>
    <definedName name="da4x7" localSheetId="1">#REF!</definedName>
    <definedName name="da4x7">#REF!</definedName>
    <definedName name="DACM1" localSheetId="28">#REF!</definedName>
    <definedName name="DACM1" localSheetId="1">#REF!</definedName>
    <definedName name="DACM1">#REF!</definedName>
    <definedName name="dah" localSheetId="1">#REF!</definedName>
    <definedName name="dah">#REF!</definedName>
    <definedName name="dahb" localSheetId="1">#REF!</definedName>
    <definedName name="dahb">#REF!</definedName>
    <definedName name="dahg" localSheetId="1">#REF!</definedName>
    <definedName name="dahg">#REF!</definedName>
    <definedName name="dahnlt" localSheetId="1">#REF!</definedName>
    <definedName name="dahnlt">#REF!</definedName>
    <definedName name="dahoc" localSheetId="1">#REF!</definedName>
    <definedName name="dahoc">#REF!</definedName>
    <definedName name="dam" localSheetId="1">#REF!</definedName>
    <definedName name="dam">#REF!</definedName>
    <definedName name="danducsan" localSheetId="1">#REF!</definedName>
    <definedName name="danducsan">#REF!</definedName>
    <definedName name="dao" localSheetId="1">#REF!</definedName>
    <definedName name="dao">#REF!</definedName>
    <definedName name="DAO_DAT" localSheetId="1">#REF!</definedName>
    <definedName name="DAO_DAT">#REF!</definedName>
    <definedName name="dao1_47" localSheetId="1">#REF!</definedName>
    <definedName name="dao1_47">#REF!</definedName>
    <definedName name="dao2_47" localSheetId="1">#REF!</definedName>
    <definedName name="dao2_47">#REF!</definedName>
    <definedName name="daotd_47" localSheetId="1">#REF!</definedName>
    <definedName name="daotd_47">#REF!</definedName>
    <definedName name="dap_47" localSheetId="1">#REF!</definedName>
    <definedName name="dap_47">#REF!</definedName>
    <definedName name="dap2_47" localSheetId="1">#REF!</definedName>
    <definedName name="dap2_47">#REF!</definedName>
    <definedName name="daptd_47" localSheetId="1">#REF!</definedName>
    <definedName name="daptd_47">#REF!</definedName>
    <definedName name="DaRWk1" localSheetId="28">#REF!</definedName>
    <definedName name="DaRWk1" localSheetId="1">#REF!</definedName>
    <definedName name="DaRWk1">#REF!</definedName>
    <definedName name="DaRWk10" localSheetId="28">#REF!</definedName>
    <definedName name="DaRWk10" localSheetId="1">#REF!</definedName>
    <definedName name="DaRWk10">#REF!</definedName>
    <definedName name="DaRWk11" localSheetId="28">#REF!</definedName>
    <definedName name="DaRWk11" localSheetId="1">#REF!</definedName>
    <definedName name="DaRWk11">#REF!</definedName>
    <definedName name="DaRWk12" localSheetId="28">#REF!</definedName>
    <definedName name="DaRWk12" localSheetId="1">#REF!</definedName>
    <definedName name="DaRWk12">#REF!</definedName>
    <definedName name="DaRWk2" localSheetId="28">#REF!</definedName>
    <definedName name="DaRWk2" localSheetId="1">#REF!</definedName>
    <definedName name="DaRWk2">#REF!</definedName>
    <definedName name="DaRWk3" localSheetId="28">#REF!</definedName>
    <definedName name="DaRWk3" localSheetId="1">#REF!</definedName>
    <definedName name="DaRWk3">#REF!</definedName>
    <definedName name="DaRWk4" localSheetId="28">#REF!</definedName>
    <definedName name="DaRWk4" localSheetId="1">#REF!</definedName>
    <definedName name="DaRWk4">#REF!</definedName>
    <definedName name="DaRWk5" localSheetId="28">#REF!</definedName>
    <definedName name="DaRWk5" localSheetId="1">#REF!</definedName>
    <definedName name="DaRWk5">#REF!</definedName>
    <definedName name="DaRWk6" localSheetId="28">#REF!</definedName>
    <definedName name="DaRWk6" localSheetId="1">#REF!</definedName>
    <definedName name="DaRWk6">#REF!</definedName>
    <definedName name="DaRWk8" localSheetId="28">#REF!</definedName>
    <definedName name="DaRWk8" localSheetId="1">#REF!</definedName>
    <definedName name="DaRWk8">#REF!</definedName>
    <definedName name="DaRwk9" localSheetId="28">#REF!</definedName>
    <definedName name="DaRwk9" localSheetId="1">#REF!</definedName>
    <definedName name="DaRwk9">#REF!</definedName>
    <definedName name="DAT" localSheetId="0">#REF!</definedName>
    <definedName name="DAT" localSheetId="1">#REF!</definedName>
    <definedName name="DAT">#REF!</definedName>
    <definedName name="data" localSheetId="0">#REF!</definedName>
    <definedName name="data" localSheetId="1">#REF!</definedName>
    <definedName name="data">#REF!</definedName>
    <definedName name="DATA_DATA2_List" localSheetId="1">#REF!</definedName>
    <definedName name="DATA_DATA2_List">#REF!</definedName>
    <definedName name="DATA_DATA2_List_47" localSheetId="1">#REF!</definedName>
    <definedName name="DATA_DATA2_List_47">#REF!</definedName>
    <definedName name="Data11" localSheetId="0">#REF!</definedName>
    <definedName name="Data11" localSheetId="1">#REF!</definedName>
    <definedName name="Data11">#REF!</definedName>
    <definedName name="Data41" localSheetId="0">#REF!</definedName>
    <definedName name="Data41" localSheetId="1">#REF!</definedName>
    <definedName name="Data41">#REF!</definedName>
    <definedName name="_xlnm.Database" localSheetId="33">#REF!</definedName>
    <definedName name="_xlnm.Database" localSheetId="31">#REF!</definedName>
    <definedName name="_xlnm.Database" localSheetId="32">#REF!</definedName>
    <definedName name="_xlnm.Database" localSheetId="35">#REF!</definedName>
    <definedName name="_xlnm.Database" localSheetId="0">#REF!</definedName>
    <definedName name="_xlnm.Database" localSheetId="27">#REF!</definedName>
    <definedName name="_xlnm.Database" localSheetId="28">#REF!</definedName>
    <definedName name="_xlnm.Database" localSheetId="1">#REF!</definedName>
    <definedName name="_xlnm.Database" localSheetId="30">#REF!</definedName>
    <definedName name="_xlnm.Database">#REF!</definedName>
    <definedName name="DataFilter_11">DataFilter_11</definedName>
    <definedName name="DataFilter_12">DataFilter_12</definedName>
    <definedName name="DataFilter_13">DataFilter_13</definedName>
    <definedName name="DataFilter_14">DataFilter_14</definedName>
    <definedName name="DataFilter_15">DataFilter_15</definedName>
    <definedName name="DataFilter_16">DataFilter_16</definedName>
    <definedName name="DataFilter_38">DataFilter_38</definedName>
    <definedName name="DataSort_11">DataSort_11</definedName>
    <definedName name="DataSort_12">DataSort_12</definedName>
    <definedName name="DataSort_13">DataSort_13</definedName>
    <definedName name="DataSort_14">DataSort_14</definedName>
    <definedName name="DataSort_15">DataSort_15</definedName>
    <definedName name="DataSort_16">DataSort_16</definedName>
    <definedName name="DataSort_38">DataSort_38</definedName>
    <definedName name="DATATKDT" localSheetId="1">#REF!</definedName>
    <definedName name="DATATKDT">#REF!</definedName>
    <definedName name="DATATKDT_47" localSheetId="1">#REF!</definedName>
    <definedName name="DATATKDT_47">#REF!</definedName>
    <definedName name="DATDAO" localSheetId="1">#REF!</definedName>
    <definedName name="DATDAO">#REF!</definedName>
    <definedName name="Daucapcongotnong" localSheetId="1">#REF!</definedName>
    <definedName name="Daucapcongotnong">#REF!</definedName>
    <definedName name="Daucaplapdattrongvangoainha" localSheetId="1">#REF!</definedName>
    <definedName name="Daucaplapdattrongvangoainha">#REF!</definedName>
    <definedName name="DaucotdongcuaUc" localSheetId="1">#REF!</definedName>
    <definedName name="DaucotdongcuaUc">#REF!</definedName>
    <definedName name="Daucotdongnhom" localSheetId="1">#REF!</definedName>
    <definedName name="Daucotdongnhom">#REF!</definedName>
    <definedName name="daunoi" localSheetId="1">#REF!</definedName>
    <definedName name="daunoi">#REF!</definedName>
    <definedName name="Daunoinhomdong" localSheetId="1">#REF!</definedName>
    <definedName name="Daunoinhomdong">#REF!</definedName>
    <definedName name="DaWk7" localSheetId="28">#REF!</definedName>
    <definedName name="DaWk7" localSheetId="1">#REF!</definedName>
    <definedName name="DaWk7">#REF!</definedName>
    <definedName name="day1_47" localSheetId="1">#REF!</definedName>
    <definedName name="day1_47">#REF!</definedName>
    <definedName name="day2_47" localSheetId="1">#REF!</definedName>
    <definedName name="day2_47">#REF!</definedName>
    <definedName name="dayAE35" localSheetId="1">#REF!</definedName>
    <definedName name="dayAE35">#REF!</definedName>
    <definedName name="dayAE50" localSheetId="1">#REF!</definedName>
    <definedName name="dayAE50">#REF!</definedName>
    <definedName name="dayAE70" localSheetId="1">#REF!</definedName>
    <definedName name="dayAE70">#REF!</definedName>
    <definedName name="dayAE95" localSheetId="1">#REF!</definedName>
    <definedName name="dayAE95">#REF!</definedName>
    <definedName name="DayCEV" localSheetId="1">#REF!</definedName>
    <definedName name="DayCEV">#REF!</definedName>
    <definedName name="DBASE" localSheetId="1">#REF!</definedName>
    <definedName name="DBASE">#REF!</definedName>
    <definedName name="dbln" localSheetId="1">#REF!</definedName>
    <definedName name="dbln">#REF!</definedName>
    <definedName name="dbrwk1" localSheetId="28">#REF!</definedName>
    <definedName name="dbrwk1" localSheetId="1">#REF!</definedName>
    <definedName name="dbrwk1">#REF!</definedName>
    <definedName name="dbrwk10" localSheetId="28">#REF!</definedName>
    <definedName name="dbrwk10" localSheetId="1">#REF!</definedName>
    <definedName name="dbrwk10">#REF!</definedName>
    <definedName name="dbrwk11" localSheetId="28">#REF!</definedName>
    <definedName name="dbrwk11" localSheetId="1">#REF!</definedName>
    <definedName name="dbrwk11">#REF!</definedName>
    <definedName name="dbrwk12" localSheetId="28">#REF!</definedName>
    <definedName name="dbrwk12" localSheetId="1">#REF!</definedName>
    <definedName name="dbrwk12">#REF!</definedName>
    <definedName name="dbrwk2" localSheetId="28">#REF!</definedName>
    <definedName name="dbrwk2" localSheetId="1">#REF!</definedName>
    <definedName name="dbrwk2">#REF!</definedName>
    <definedName name="dbrwk3" localSheetId="28">#REF!</definedName>
    <definedName name="dbrwk3" localSheetId="1">#REF!</definedName>
    <definedName name="dbrwk3">#REF!</definedName>
    <definedName name="dbrwk4" localSheetId="28">#REF!</definedName>
    <definedName name="dbrwk4" localSheetId="1">#REF!</definedName>
    <definedName name="dbrwk4">#REF!</definedName>
    <definedName name="dbrwk5" localSheetId="28">#REF!</definedName>
    <definedName name="dbrwk5" localSheetId="1">#REF!</definedName>
    <definedName name="dbrwk5">#REF!</definedName>
    <definedName name="dbrwk6" localSheetId="28">#REF!</definedName>
    <definedName name="dbrwk6" localSheetId="1">#REF!</definedName>
    <definedName name="dbrwk6">#REF!</definedName>
    <definedName name="dbrwk7" localSheetId="28">#REF!</definedName>
    <definedName name="dbrwk7" localSheetId="1">#REF!</definedName>
    <definedName name="dbrwk7">#REF!</definedName>
    <definedName name="dbrwk8" localSheetId="28">#REF!</definedName>
    <definedName name="dbrwk8" localSheetId="1">#REF!</definedName>
    <definedName name="dbrwk8">#REF!</definedName>
    <definedName name="dbrwk9" localSheetId="28">#REF!</definedName>
    <definedName name="dbrwk9" localSheetId="1">#REF!</definedName>
    <definedName name="dbrwk9">#REF!</definedName>
    <definedName name="DBT" localSheetId="1">#REF!</definedName>
    <definedName name="DBT">#REF!</definedName>
    <definedName name="dbu1_47" localSheetId="1">#REF!</definedName>
    <definedName name="dbu1_47">#REF!</definedName>
    <definedName name="dbu2_47" localSheetId="1">#REF!</definedName>
    <definedName name="dbu2_47">#REF!</definedName>
    <definedName name="dc" localSheetId="27">#REF!</definedName>
    <definedName name="dc" localSheetId="28">#REF!</definedName>
    <definedName name="dc" localSheetId="1">#REF!</definedName>
    <definedName name="dc">#REF!</definedName>
    <definedName name="DÇm_33" localSheetId="1">#REF!</definedName>
    <definedName name="DÇm_33">#REF!</definedName>
    <definedName name="dcrwk1" localSheetId="28">#REF!</definedName>
    <definedName name="dcrwk1" localSheetId="1">#REF!</definedName>
    <definedName name="dcrwk1">#REF!</definedName>
    <definedName name="dcrwk10" localSheetId="28">#REF!</definedName>
    <definedName name="dcrwk10" localSheetId="1">#REF!</definedName>
    <definedName name="dcrwk10">#REF!</definedName>
    <definedName name="dcrwk11" localSheetId="28">#REF!</definedName>
    <definedName name="dcrwk11" localSheetId="1">#REF!</definedName>
    <definedName name="dcrwk11">#REF!</definedName>
    <definedName name="dcrwk12" localSheetId="28">#REF!</definedName>
    <definedName name="dcrwk12" localSheetId="1">#REF!</definedName>
    <definedName name="dcrwk12">#REF!</definedName>
    <definedName name="dcrwk2" localSheetId="28">#REF!</definedName>
    <definedName name="dcrwk2" localSheetId="1">#REF!</definedName>
    <definedName name="dcrwk2">#REF!</definedName>
    <definedName name="dcrwk3" localSheetId="28">#REF!</definedName>
    <definedName name="dcrwk3" localSheetId="1">#REF!</definedName>
    <definedName name="dcrwk3">#REF!</definedName>
    <definedName name="dcrwk4" localSheetId="28">#REF!</definedName>
    <definedName name="dcrwk4" localSheetId="1">#REF!</definedName>
    <definedName name="dcrwk4">#REF!</definedName>
    <definedName name="dcrwk5" localSheetId="28">#REF!</definedName>
    <definedName name="dcrwk5" localSheetId="1">#REF!</definedName>
    <definedName name="dcrwk5">#REF!</definedName>
    <definedName name="dcrwk6" localSheetId="28">#REF!</definedName>
    <definedName name="dcrwk6" localSheetId="1">#REF!</definedName>
    <definedName name="dcrwk6">#REF!</definedName>
    <definedName name="dcrwk7" localSheetId="28">#REF!</definedName>
    <definedName name="dcrwk7" localSheetId="1">#REF!</definedName>
    <definedName name="dcrwk7">#REF!</definedName>
    <definedName name="dcrwk8" localSheetId="28">#REF!</definedName>
    <definedName name="dcrwk8" localSheetId="1">#REF!</definedName>
    <definedName name="dcrwk8">#REF!</definedName>
    <definedName name="dcrwk9" localSheetId="28">#REF!</definedName>
    <definedName name="dcrwk9" localSheetId="1">#REF!</definedName>
    <definedName name="dcrwk9">#REF!</definedName>
    <definedName name="dctc35" localSheetId="1">#REF!</definedName>
    <definedName name="dctc35">#REF!</definedName>
    <definedName name="DD" localSheetId="0">#REF!</definedName>
    <definedName name="DD" localSheetId="1">#REF!</definedName>
    <definedName name="DD">#REF!</definedName>
    <definedName name="dd1pnc_47" localSheetId="1">#REF!</definedName>
    <definedName name="dd1pnc_47">#REF!</definedName>
    <definedName name="dd1pvl_47" localSheetId="1">#REF!</definedName>
    <definedName name="dd1pvl_47">#REF!</definedName>
    <definedName name="dd1x2_30" localSheetId="1">#REF!</definedName>
    <definedName name="dd1x2_30">#REF!</definedName>
    <definedName name="dd1x2_31" localSheetId="1">#REF!</definedName>
    <definedName name="dd1x2_31">#REF!</definedName>
    <definedName name="dd1x2_32" localSheetId="1">#REF!</definedName>
    <definedName name="dd1x2_32">#REF!</definedName>
    <definedName name="dd1x2_33" localSheetId="1">#REF!</definedName>
    <definedName name="dd1x2_33">#REF!</definedName>
    <definedName name="dd1x2_34" localSheetId="1">#REF!</definedName>
    <definedName name="dd1x2_34">#REF!</definedName>
    <definedName name="dd1x2_35" localSheetId="1">#REF!</definedName>
    <definedName name="dd1x2_35">#REF!</definedName>
    <definedName name="dd1x2_36" localSheetId="1">#REF!</definedName>
    <definedName name="dd1x2_36">#REF!</definedName>
    <definedName name="dd1x2_47" localSheetId="1">#REF!</definedName>
    <definedName name="dd1x2_47">#REF!</definedName>
    <definedName name="dd3pctnc_47" localSheetId="1">#REF!</definedName>
    <definedName name="dd3pctnc_47">#REF!</definedName>
    <definedName name="dd3pctvl_47" localSheetId="1">#REF!</definedName>
    <definedName name="dd3pctvl_47">#REF!</definedName>
    <definedName name="dd3plmvl_47" localSheetId="1">#REF!</definedName>
    <definedName name="dd3plmvl_47">#REF!</definedName>
    <definedName name="dd3pnc_47" localSheetId="1">#REF!</definedName>
    <definedName name="dd3pnc_47">#REF!</definedName>
    <definedName name="dd3pvl_47" localSheetId="1">#REF!</definedName>
    <definedName name="dd3pvl_47">#REF!</definedName>
    <definedName name="DDAY_47" localSheetId="1">#REF!</definedName>
    <definedName name="DDAY_47">#REF!</definedName>
    <definedName name="ddhtnc_47" localSheetId="1">#REF!</definedName>
    <definedName name="ddhtnc_47">#REF!</definedName>
    <definedName name="ddhtvl_47" localSheetId="1">#REF!</definedName>
    <definedName name="ddhtvl_47">#REF!</definedName>
    <definedName name="DDM" localSheetId="1">#REF!</definedName>
    <definedName name="DDM">#REF!</definedName>
    <definedName name="ddt2nc_47" localSheetId="1">#REF!</definedName>
    <definedName name="ddt2nc_47">#REF!</definedName>
    <definedName name="ddt2vl_47" localSheetId="1">#REF!</definedName>
    <definedName name="ddt2vl_47">#REF!</definedName>
    <definedName name="ddtd3pnc_47" localSheetId="1">#REF!</definedName>
    <definedName name="ddtd3pnc_47">#REF!</definedName>
    <definedName name="ddtt1pnc_47" localSheetId="1">#REF!</definedName>
    <definedName name="ddtt1pnc_47">#REF!</definedName>
    <definedName name="ddtt1pvl_47" localSheetId="1">#REF!</definedName>
    <definedName name="ddtt1pvl_47">#REF!</definedName>
    <definedName name="ddtt3pnc_47" localSheetId="1">#REF!</definedName>
    <definedName name="ddtt3pnc_47">#REF!</definedName>
    <definedName name="ddtt3pvl_47" localSheetId="1">#REF!</definedName>
    <definedName name="ddtt3pvl_47">#REF!</definedName>
    <definedName name="dead" localSheetId="27">#REF!</definedName>
    <definedName name="dead" localSheetId="28">#REF!</definedName>
    <definedName name="dead" localSheetId="1">#REF!</definedName>
    <definedName name="dead">#REF!</definedName>
    <definedName name="deedfsd" hidden="1">{"'Sheet1'!$L$16"}</definedName>
    <definedName name="DelDC" localSheetId="28">#REF!</definedName>
    <definedName name="DelDC" localSheetId="1">#REF!</definedName>
    <definedName name="DelDC">#REF!</definedName>
    <definedName name="DelDm" localSheetId="28">#REF!</definedName>
    <definedName name="DelDm" localSheetId="1">#REF!</definedName>
    <definedName name="DelDm">#REF!</definedName>
    <definedName name="Delivery" localSheetId="28">#REF!</definedName>
    <definedName name="Delivery" localSheetId="1">#REF!</definedName>
    <definedName name="Delivery">#REF!</definedName>
    <definedName name="DelType" localSheetId="28">#REF!</definedName>
    <definedName name="DelType" localSheetId="1">#REF!</definedName>
    <definedName name="DelType">#REF!</definedName>
    <definedName name="den_bu" localSheetId="28">#REF!</definedName>
    <definedName name="den_bu" localSheetId="1">#REF!</definedName>
    <definedName name="den_bu">#REF!</definedName>
    <definedName name="DenBu" localSheetId="28">#REF!</definedName>
    <definedName name="DenBu" localSheetId="1">#REF!</definedName>
    <definedName name="DenBu">#REF!</definedName>
    <definedName name="deptLookup" localSheetId="28">#REF!</definedName>
    <definedName name="deptLookup" localSheetId="1">#REF!</definedName>
    <definedName name="deptLookup">#REF!</definedName>
    <definedName name="Det32x3" localSheetId="1">#REF!</definedName>
    <definedName name="Det32x3">#REF!</definedName>
    <definedName name="Det35x3" localSheetId="1">#REF!</definedName>
    <definedName name="Det35x3">#REF!</definedName>
    <definedName name="Det40x4" localSheetId="1">#REF!</definedName>
    <definedName name="Det40x4">#REF!</definedName>
    <definedName name="Det50x5" localSheetId="1">#REF!</definedName>
    <definedName name="Det50x5">#REF!</definedName>
    <definedName name="Det63x6" localSheetId="1">#REF!</definedName>
    <definedName name="Det63x6">#REF!</definedName>
    <definedName name="Det75x6" localSheetId="1">#REF!</definedName>
    <definedName name="Det75x6">#REF!</definedName>
    <definedName name="df" localSheetId="27">#REF!</definedName>
    <definedName name="df" localSheetId="28">#REF!</definedName>
    <definedName name="df" localSheetId="1">#REF!</definedName>
    <definedName name="df">#REF!</definedName>
    <definedName name="đfbgdgă" hidden="1">{"Offgrid",#N/A,FALSE,"OFFGRID";"Region",#N/A,FALSE,"REGION";"Offgrid -2",#N/A,FALSE,"OFFGRID";"WTP",#N/A,FALSE,"WTP";"WTP -2",#N/A,FALSE,"WTP";"Project",#N/A,FALSE,"PROJECT";"Summary -2",#N/A,FALSE,"SUMMARY"}</definedName>
    <definedName name="dfg" hidden="1">{"'Sheet1'!$L$16"}</definedName>
    <definedName name="đfnfndfn" hidden="1">{#N/A,#N/A,FALSE,"Chi tiÆt"}</definedName>
    <definedName name="dfsdf" localSheetId="1">#REF!</definedName>
    <definedName name="dfsdf">#REF!</definedName>
    <definedName name="DG" localSheetId="1">#REF!</definedName>
    <definedName name="DG">#REF!</definedName>
    <definedName name="DG_47" localSheetId="1">#REF!</definedName>
    <definedName name="DG_47">#REF!</definedName>
    <definedName name="DG_M_C_X" localSheetId="1">#REF!</definedName>
    <definedName name="DG_M_C_X">#REF!</definedName>
    <definedName name="DG1M3BETONG" localSheetId="1">#REF!</definedName>
    <definedName name="DG1M3BETONG">#REF!</definedName>
    <definedName name="dgbdII" localSheetId="0">#REF!</definedName>
    <definedName name="dgbdII" localSheetId="1">#REF!</definedName>
    <definedName name="dgbdII">#REF!</definedName>
    <definedName name="DGCANTHO" localSheetId="1">#REF!</definedName>
    <definedName name="DGCANTHO">#REF!</definedName>
    <definedName name="DGCS">33500</definedName>
    <definedName name="DGCTI592" localSheetId="27">#REF!</definedName>
    <definedName name="DGCTI592" localSheetId="28">#REF!</definedName>
    <definedName name="DGCTI592" localSheetId="1">#REF!</definedName>
    <definedName name="DGCTI592">#REF!</definedName>
    <definedName name="DGDL" localSheetId="1">#REF!</definedName>
    <definedName name="DGDL">#REF!</definedName>
    <definedName name="DGIA2" localSheetId="1">#REF!</definedName>
    <definedName name="DGIA2">#REF!</definedName>
    <definedName name="DGiaT" localSheetId="1">#REF!</definedName>
    <definedName name="DGiaT">#REF!</definedName>
    <definedName name="DGiaTN" localSheetId="1">#REF!</definedName>
    <definedName name="DGiaTN">#REF!</definedName>
    <definedName name="DGM_47" localSheetId="1">#REF!</definedName>
    <definedName name="DGM_47">#REF!</definedName>
    <definedName name="dgnc" localSheetId="0">#REF!</definedName>
    <definedName name="dgnc" localSheetId="1">#REF!</definedName>
    <definedName name="dgnc">#REF!</definedName>
    <definedName name="DGNC_16" localSheetId="1">#REF!</definedName>
    <definedName name="DGNC_16">#REF!</definedName>
    <definedName name="DGNC_20" localSheetId="1">#REF!</definedName>
    <definedName name="DGNC_20">#REF!</definedName>
    <definedName name="DGNC_22" localSheetId="1">#REF!</definedName>
    <definedName name="DGNC_22">#REF!</definedName>
    <definedName name="DGNC_29" localSheetId="1">#REF!</definedName>
    <definedName name="DGNC_29">#REF!</definedName>
    <definedName name="DGNCTT" localSheetId="1">#REF!</definedName>
    <definedName name="DGNCTT">#REF!</definedName>
    <definedName name="dgqndn" localSheetId="0">#REF!</definedName>
    <definedName name="dgqndn" localSheetId="1">#REF!</definedName>
    <definedName name="dgqndn">#REF!</definedName>
    <definedName name="DGT" localSheetId="1">#REF!</definedName>
    <definedName name="DGT">#REF!</definedName>
    <definedName name="dgt100_47" localSheetId="1">#REF!</definedName>
    <definedName name="dgt100_47">#REF!</definedName>
    <definedName name="DGTH1_47" localSheetId="1">#REF!</definedName>
    <definedName name="DGTH1_47">#REF!</definedName>
    <definedName name="dgth2_47" localSheetId="1">#REF!</definedName>
    <definedName name="dgth2_47">#REF!</definedName>
    <definedName name="DGTN" localSheetId="1">#REF!</definedName>
    <definedName name="DGTN">#REF!</definedName>
    <definedName name="DGTR_47" localSheetId="1">#REF!</definedName>
    <definedName name="DGTR_47">#REF!</definedName>
    <definedName name="DGTV" localSheetId="1">#REF!</definedName>
    <definedName name="DGTV">#REF!</definedName>
    <definedName name="dgvc" localSheetId="1">#REF!</definedName>
    <definedName name="dgvc">#REF!</definedName>
    <definedName name="dgvl" localSheetId="0">#REF!</definedName>
    <definedName name="dgvl" localSheetId="1">#REF!</definedName>
    <definedName name="dgvl">#REF!</definedName>
    <definedName name="DGVL1_47" localSheetId="1">#REF!</definedName>
    <definedName name="DGVL1_47">#REF!</definedName>
    <definedName name="DGVT" localSheetId="1">#REF!</definedName>
    <definedName name="DGVT">#REF!</definedName>
    <definedName name="DGVT_16" localSheetId="1">#REF!</definedName>
    <definedName name="DGVT_16">#REF!</definedName>
    <definedName name="DGVT_20" localSheetId="1">#REF!</definedName>
    <definedName name="DGVT_20">#REF!</definedName>
    <definedName name="DGVT_22" localSheetId="1">#REF!</definedName>
    <definedName name="DGVT_22">#REF!</definedName>
    <definedName name="DGVT_29" localSheetId="1">#REF!</definedName>
    <definedName name="DGVT_29">#REF!</definedName>
    <definedName name="DGVUA" localSheetId="1">#REF!</definedName>
    <definedName name="DGVUA">#REF!</definedName>
    <definedName name="DGXD" localSheetId="1">#REF!</definedName>
    <definedName name="DGXD">#REF!</definedName>
    <definedName name="dgXDCB_dd" localSheetId="1">#REF!</definedName>
    <definedName name="dgXDCB_dd">#REF!</definedName>
    <definedName name="dgXDCB_dd_30" localSheetId="1">#REF!</definedName>
    <definedName name="dgXDCB_dd_30">#REF!</definedName>
    <definedName name="dgXDCB_dd_31" localSheetId="1">#REF!</definedName>
    <definedName name="dgXDCB_dd_31">#REF!</definedName>
    <definedName name="dgXDCB_dd_32" localSheetId="1">#REF!</definedName>
    <definedName name="dgXDCB_dd_32">#REF!</definedName>
    <definedName name="dgXDCB_dd_33" localSheetId="1">#REF!</definedName>
    <definedName name="dgXDCB_dd_33">#REF!</definedName>
    <definedName name="dgXDCB_dd_34" localSheetId="1">#REF!</definedName>
    <definedName name="dgXDCB_dd_34">#REF!</definedName>
    <definedName name="dgXDCB_dd_35" localSheetId="1">#REF!</definedName>
    <definedName name="dgXDCB_dd_35">#REF!</definedName>
    <definedName name="dgXDCB_dd_36" localSheetId="1">#REF!</definedName>
    <definedName name="dgXDCB_dd_36">#REF!</definedName>
    <definedName name="DGXDTT" localSheetId="1">#REF!</definedName>
    <definedName name="DGXDTT">#REF!</definedName>
    <definedName name="đhf" hidden="1">{"'Sheet1'!$L$16"}</definedName>
    <definedName name="dhom" localSheetId="1">#REF!</definedName>
    <definedName name="dhom">#REF!</definedName>
    <definedName name="dhtdh" hidden="1">{"Offgrid",#N/A,FALSE,"OFFGRID";"Region",#N/A,FALSE,"REGION";"Offgrid -2",#N/A,FALSE,"OFFGRID";"WTP",#N/A,FALSE,"WTP";"WTP -2",#N/A,FALSE,"WTP";"Project",#N/A,FALSE,"PROJECT";"Summary -2",#N/A,FALSE,"SUMMARY"}</definedName>
    <definedName name="dien" localSheetId="1">#REF!</definedName>
    <definedName name="dien">#REF!</definedName>
    <definedName name="DIENKE" localSheetId="1">#REF!</definedName>
    <definedName name="DIENKE">#REF!</definedName>
    <definedName name="dientichck" localSheetId="1">#REF!</definedName>
    <definedName name="dientichck">#REF!</definedName>
    <definedName name="diezel" localSheetId="1">#REF!</definedName>
    <definedName name="diezel">#REF!</definedName>
    <definedName name="dinh" localSheetId="1">#REF!</definedName>
    <definedName name="dinh">#REF!</definedName>
    <definedName name="dinh2" localSheetId="0">#REF!</definedName>
    <definedName name="dinh2" localSheetId="1">#REF!</definedName>
    <definedName name="dinh2">#REF!</definedName>
    <definedName name="Dinhmuc" localSheetId="1">#REF!</definedName>
    <definedName name="Dinhmuc">#REF!</definedName>
    <definedName name="dl" localSheetId="1">#REF!</definedName>
    <definedName name="dl">#REF!</definedName>
    <definedName name="DLC" localSheetId="1">#REF!</definedName>
    <definedName name="DLC">#REF!</definedName>
    <definedName name="DLCC" localSheetId="1">#REF!</definedName>
    <definedName name="DLCC">#REF!</definedName>
    <definedName name="DLVC" localSheetId="1">#REF!</definedName>
    <definedName name="DLVC">#REF!</definedName>
    <definedName name="dm56bxd" localSheetId="0">#REF!</definedName>
    <definedName name="dm56bxd" localSheetId="1">#REF!</definedName>
    <definedName name="dm56bxd">#REF!</definedName>
    <definedName name="DMGT" localSheetId="28">#REF!</definedName>
    <definedName name="DMGT" localSheetId="1">#REF!</definedName>
    <definedName name="DMGT">#REF!</definedName>
    <definedName name="DMlapdatxa" localSheetId="1">#REF!</definedName>
    <definedName name="DMlapdatxa">#REF!</definedName>
    <definedName name="DMTK" localSheetId="1">#REF!</definedName>
    <definedName name="DMTK">#REF!</definedName>
    <definedName name="DMTL" localSheetId="28">#REF!</definedName>
    <definedName name="DMTL" localSheetId="1">#REF!</definedName>
    <definedName name="DMTL">#REF!</definedName>
    <definedName name="DN" localSheetId="0">#REF!</definedName>
    <definedName name="DN" localSheetId="1">#REF!</definedName>
    <definedName name="DN">#REF!</definedName>
    <definedName name="DÑt45x4" localSheetId="1">#REF!</definedName>
    <definedName name="DÑt45x4">#REF!</definedName>
    <definedName name="doan1" localSheetId="1">#REF!</definedName>
    <definedName name="doan1">#REF!</definedName>
    <definedName name="doan2" localSheetId="1">#REF!</definedName>
    <definedName name="doan2">#REF!</definedName>
    <definedName name="doan3" localSheetId="1">#REF!</definedName>
    <definedName name="doan3">#REF!</definedName>
    <definedName name="doan4" localSheetId="1">#REF!</definedName>
    <definedName name="doan4">#REF!</definedName>
    <definedName name="doan5" localSheetId="1">#REF!</definedName>
    <definedName name="doan5">#REF!</definedName>
    <definedName name="doan6" localSheetId="1">#REF!</definedName>
    <definedName name="doan6">#REF!</definedName>
    <definedName name="dobt" localSheetId="28">#REF!</definedName>
    <definedName name="dobt" localSheetId="1">#REF!</definedName>
    <definedName name="dobt">#REF!</definedName>
    <definedName name="DOC" localSheetId="1">#REF!</definedName>
    <definedName name="DOC">#REF!</definedName>
    <definedName name="Document_array" localSheetId="28">{"Book1"}</definedName>
    <definedName name="Document_array" localSheetId="29">{"Book1"}</definedName>
    <definedName name="Document_array">{"Book1"}</definedName>
    <definedName name="Document_array_1">NA()</definedName>
    <definedName name="Document_array_10">NA()</definedName>
    <definedName name="Document_array_16">NA()</definedName>
    <definedName name="Document_array_19">NA()</definedName>
    <definedName name="Document_array_20">NA()</definedName>
    <definedName name="Document_array_22">NA()</definedName>
    <definedName name="Document_array_23">NA()</definedName>
    <definedName name="Document_array_26">NA()</definedName>
    <definedName name="Document_array_29">NA()</definedName>
    <definedName name="Document_array_30">NA()</definedName>
    <definedName name="Document_array_31">NA()</definedName>
    <definedName name="Document_array_32">NA()</definedName>
    <definedName name="Document_array_33">NA()</definedName>
    <definedName name="Document_array_34">NA()</definedName>
    <definedName name="Document_array_35">NA()</definedName>
    <definedName name="Document_array_36">NA()</definedName>
    <definedName name="Document_array_4">NA()</definedName>
    <definedName name="Document_array_47">NA()</definedName>
    <definedName name="Document_array_5">NA()</definedName>
    <definedName name="Document_array_6">NA()</definedName>
    <definedName name="Document_array_8">NA()</definedName>
    <definedName name="Documents_array" localSheetId="1">#REF!</definedName>
    <definedName name="Documents_array">#REF!</definedName>
    <definedName name="DON_giA" localSheetId="1">#REF!</definedName>
    <definedName name="DON_giA">#REF!</definedName>
    <definedName name="Don_giahanam" localSheetId="1">#REF!</definedName>
    <definedName name="Don_giahanam">#REF!</definedName>
    <definedName name="Don_giaIII" localSheetId="1">#REF!</definedName>
    <definedName name="Don_giaIII">#REF!</definedName>
    <definedName name="Don_gianhanam" localSheetId="1">#REF!</definedName>
    <definedName name="Don_gianhanam">#REF!</definedName>
    <definedName name="Don_giatp" localSheetId="1">#REF!</definedName>
    <definedName name="Don_giatp">#REF!</definedName>
    <definedName name="Don_giavl" localSheetId="1">#REF!</definedName>
    <definedName name="Don_giavl">#REF!</definedName>
    <definedName name="DONGIA" localSheetId="1">#REF!</definedName>
    <definedName name="DONGIA">#REF!</definedName>
    <definedName name="dongia_10" localSheetId="1">#REF!</definedName>
    <definedName name="dongia_10">#REF!</definedName>
    <definedName name="dongia_19" localSheetId="1">#REF!</definedName>
    <definedName name="dongia_19">#REF!</definedName>
    <definedName name="dongia_22" localSheetId="1">#REF!</definedName>
    <definedName name="dongia_22">#REF!</definedName>
    <definedName name="dongia_23" localSheetId="1">#REF!</definedName>
    <definedName name="dongia_23">#REF!</definedName>
    <definedName name="dongia_8" localSheetId="1">#REF!</definedName>
    <definedName name="dongia_8">#REF!</definedName>
    <definedName name="Dongia_III" localSheetId="1">#REF!</definedName>
    <definedName name="Dongia_III">#REF!</definedName>
    <definedName name="dongia1_47" localSheetId="1">#REF!</definedName>
    <definedName name="dongia1_47">#REF!</definedName>
    <definedName name="DONGIATRAM" localSheetId="1">#REF!</definedName>
    <definedName name="DONGIATRAM">#REF!</definedName>
    <definedName name="dongiavanchuyen" localSheetId="1">#REF!</definedName>
    <definedName name="dongiavanchuyen">#REF!</definedName>
    <definedName name="DS1p1vc" localSheetId="1">#REF!</definedName>
    <definedName name="DS1p1vc">#REF!</definedName>
    <definedName name="ds1p2nc_10" localSheetId="1">#REF!</definedName>
    <definedName name="ds1p2nc_10">#REF!</definedName>
    <definedName name="ds1p2nc_11" localSheetId="1">#REF!</definedName>
    <definedName name="ds1p2nc_11">#REF!</definedName>
    <definedName name="ds1p2nc_12" localSheetId="1">#REF!</definedName>
    <definedName name="ds1p2nc_12">#REF!</definedName>
    <definedName name="ds1p2nc_13" localSheetId="1">#REF!</definedName>
    <definedName name="ds1p2nc_13">#REF!</definedName>
    <definedName name="ds1p2nc_14" localSheetId="1">#REF!</definedName>
    <definedName name="ds1p2nc_14">#REF!</definedName>
    <definedName name="ds1p2nc_15" localSheetId="1">#REF!</definedName>
    <definedName name="ds1p2nc_15">#REF!</definedName>
    <definedName name="ds1p2nc_17" localSheetId="1">#REF!</definedName>
    <definedName name="ds1p2nc_17">#REF!</definedName>
    <definedName name="ds1p2nc_18" localSheetId="1">#REF!</definedName>
    <definedName name="ds1p2nc_18">#REF!</definedName>
    <definedName name="ds1p2nc_19" localSheetId="1">#REF!</definedName>
    <definedName name="ds1p2nc_19">#REF!</definedName>
    <definedName name="ds1p2nc_3" localSheetId="1">#REF!</definedName>
    <definedName name="ds1p2nc_3">#REF!</definedName>
    <definedName name="ds1p2nc_30" localSheetId="1">#REF!</definedName>
    <definedName name="ds1p2nc_30">#REF!</definedName>
    <definedName name="ds1p2nc_31" localSheetId="1">#REF!</definedName>
    <definedName name="ds1p2nc_31">#REF!</definedName>
    <definedName name="ds1p2nc_32" localSheetId="1">#REF!</definedName>
    <definedName name="ds1p2nc_32">#REF!</definedName>
    <definedName name="ds1p2nc_33" localSheetId="1">#REF!</definedName>
    <definedName name="ds1p2nc_33">#REF!</definedName>
    <definedName name="ds1p2nc_34" localSheetId="1">#REF!</definedName>
    <definedName name="ds1p2nc_34">#REF!</definedName>
    <definedName name="ds1p2nc_35" localSheetId="1">#REF!</definedName>
    <definedName name="ds1p2nc_35">#REF!</definedName>
    <definedName name="ds1p2nc_36" localSheetId="1">#REF!</definedName>
    <definedName name="ds1p2nc_36">#REF!</definedName>
    <definedName name="ds1p2nc_37" localSheetId="1">#REF!</definedName>
    <definedName name="ds1p2nc_37">#REF!</definedName>
    <definedName name="ds1p2nc_4" localSheetId="1">#REF!</definedName>
    <definedName name="ds1p2nc_4">#REF!</definedName>
    <definedName name="ds1p2nc_47" localSheetId="1">#REF!</definedName>
    <definedName name="ds1p2nc_47">#REF!</definedName>
    <definedName name="ds1p2nc_5" localSheetId="1">#REF!</definedName>
    <definedName name="ds1p2nc_5">#REF!</definedName>
    <definedName name="ds1p2nc_6" localSheetId="1">#REF!</definedName>
    <definedName name="ds1p2nc_6">#REF!</definedName>
    <definedName name="ds1p2nc_7" localSheetId="1">#REF!</definedName>
    <definedName name="ds1p2nc_7">#REF!</definedName>
    <definedName name="ds1p2nc_8" localSheetId="1">#REF!</definedName>
    <definedName name="ds1p2nc_8">#REF!</definedName>
    <definedName name="ds1p2nc_9" localSheetId="1">#REF!</definedName>
    <definedName name="ds1p2nc_9">#REF!</definedName>
    <definedName name="ds1p2vc_10" localSheetId="1">#REF!</definedName>
    <definedName name="ds1p2vc_10">#REF!</definedName>
    <definedName name="ds1p2vc_11" localSheetId="1">#REF!</definedName>
    <definedName name="ds1p2vc_11">#REF!</definedName>
    <definedName name="ds1p2vc_12" localSheetId="1">#REF!</definedName>
    <definedName name="ds1p2vc_12">#REF!</definedName>
    <definedName name="ds1p2vc_13" localSheetId="1">#REF!</definedName>
    <definedName name="ds1p2vc_13">#REF!</definedName>
    <definedName name="ds1p2vc_14" localSheetId="1">#REF!</definedName>
    <definedName name="ds1p2vc_14">#REF!</definedName>
    <definedName name="ds1p2vc_15" localSheetId="1">#REF!</definedName>
    <definedName name="ds1p2vc_15">#REF!</definedName>
    <definedName name="ds1p2vc_17" localSheetId="1">#REF!</definedName>
    <definedName name="ds1p2vc_17">#REF!</definedName>
    <definedName name="ds1p2vc_18" localSheetId="1">#REF!</definedName>
    <definedName name="ds1p2vc_18">#REF!</definedName>
    <definedName name="ds1p2vc_19" localSheetId="1">#REF!</definedName>
    <definedName name="ds1p2vc_19">#REF!</definedName>
    <definedName name="ds1p2vc_3" localSheetId="1">#REF!</definedName>
    <definedName name="ds1p2vc_3">#REF!</definedName>
    <definedName name="ds1p2vc_30" localSheetId="1">#REF!</definedName>
    <definedName name="ds1p2vc_30">#REF!</definedName>
    <definedName name="ds1p2vc_31" localSheetId="1">#REF!</definedName>
    <definedName name="ds1p2vc_31">#REF!</definedName>
    <definedName name="ds1p2vc_32" localSheetId="1">#REF!</definedName>
    <definedName name="ds1p2vc_32">#REF!</definedName>
    <definedName name="ds1p2vc_33" localSheetId="1">#REF!</definedName>
    <definedName name="ds1p2vc_33">#REF!</definedName>
    <definedName name="ds1p2vc_34" localSheetId="1">#REF!</definedName>
    <definedName name="ds1p2vc_34">#REF!</definedName>
    <definedName name="ds1p2vc_35" localSheetId="1">#REF!</definedName>
    <definedName name="ds1p2vc_35">#REF!</definedName>
    <definedName name="ds1p2vc_36" localSheetId="1">#REF!</definedName>
    <definedName name="ds1p2vc_36">#REF!</definedName>
    <definedName name="ds1p2vc_37" localSheetId="1">#REF!</definedName>
    <definedName name="ds1p2vc_37">#REF!</definedName>
    <definedName name="ds1p2vc_4" localSheetId="1">#REF!</definedName>
    <definedName name="ds1p2vc_4">#REF!</definedName>
    <definedName name="ds1p2vc_47" localSheetId="1">#REF!</definedName>
    <definedName name="ds1p2vc_47">#REF!</definedName>
    <definedName name="ds1p2vc_5" localSheetId="1">#REF!</definedName>
    <definedName name="ds1p2vc_5">#REF!</definedName>
    <definedName name="ds1p2vc_6" localSheetId="1">#REF!</definedName>
    <definedName name="ds1p2vc_6">#REF!</definedName>
    <definedName name="ds1p2vc_7" localSheetId="1">#REF!</definedName>
    <definedName name="ds1p2vc_7">#REF!</definedName>
    <definedName name="ds1p2vc_8" localSheetId="1">#REF!</definedName>
    <definedName name="ds1p2vc_8">#REF!</definedName>
    <definedName name="ds1p2vc_9" localSheetId="1">#REF!</definedName>
    <definedName name="ds1p2vc_9">#REF!</definedName>
    <definedName name="ds1p2vl_10" localSheetId="1">#REF!</definedName>
    <definedName name="ds1p2vl_10">#REF!</definedName>
    <definedName name="ds1p2vl_11" localSheetId="1">#REF!</definedName>
    <definedName name="ds1p2vl_11">#REF!</definedName>
    <definedName name="ds1p2vl_12" localSheetId="1">#REF!</definedName>
    <definedName name="ds1p2vl_12">#REF!</definedName>
    <definedName name="ds1p2vl_13" localSheetId="1">#REF!</definedName>
    <definedName name="ds1p2vl_13">#REF!</definedName>
    <definedName name="ds1p2vl_14" localSheetId="1">#REF!</definedName>
    <definedName name="ds1p2vl_14">#REF!</definedName>
    <definedName name="ds1p2vl_15" localSheetId="1">#REF!</definedName>
    <definedName name="ds1p2vl_15">#REF!</definedName>
    <definedName name="ds1p2vl_17" localSheetId="1">#REF!</definedName>
    <definedName name="ds1p2vl_17">#REF!</definedName>
    <definedName name="ds1p2vl_18" localSheetId="1">#REF!</definedName>
    <definedName name="ds1p2vl_18">#REF!</definedName>
    <definedName name="ds1p2vl_19" localSheetId="1">#REF!</definedName>
    <definedName name="ds1p2vl_19">#REF!</definedName>
    <definedName name="ds1p2vl_3" localSheetId="1">#REF!</definedName>
    <definedName name="ds1p2vl_3">#REF!</definedName>
    <definedName name="ds1p2vl_30" localSheetId="1">#REF!</definedName>
    <definedName name="ds1p2vl_30">#REF!</definedName>
    <definedName name="ds1p2vl_31" localSheetId="1">#REF!</definedName>
    <definedName name="ds1p2vl_31">#REF!</definedName>
    <definedName name="ds1p2vl_32" localSheetId="1">#REF!</definedName>
    <definedName name="ds1p2vl_32">#REF!</definedName>
    <definedName name="ds1p2vl_33" localSheetId="1">#REF!</definedName>
    <definedName name="ds1p2vl_33">#REF!</definedName>
    <definedName name="ds1p2vl_34" localSheetId="1">#REF!</definedName>
    <definedName name="ds1p2vl_34">#REF!</definedName>
    <definedName name="ds1p2vl_35" localSheetId="1">#REF!</definedName>
    <definedName name="ds1p2vl_35">#REF!</definedName>
    <definedName name="ds1p2vl_36" localSheetId="1">#REF!</definedName>
    <definedName name="ds1p2vl_36">#REF!</definedName>
    <definedName name="ds1p2vl_37" localSheetId="1">#REF!</definedName>
    <definedName name="ds1p2vl_37">#REF!</definedName>
    <definedName name="ds1p2vl_4" localSheetId="1">#REF!</definedName>
    <definedName name="ds1p2vl_4">#REF!</definedName>
    <definedName name="ds1p2vl_47" localSheetId="1">#REF!</definedName>
    <definedName name="ds1p2vl_47">#REF!</definedName>
    <definedName name="ds1p2vl_5" localSheetId="1">#REF!</definedName>
    <definedName name="ds1p2vl_5">#REF!</definedName>
    <definedName name="ds1p2vl_6" localSheetId="1">#REF!</definedName>
    <definedName name="ds1p2vl_6">#REF!</definedName>
    <definedName name="ds1p2vl_7" localSheetId="1">#REF!</definedName>
    <definedName name="ds1p2vl_7">#REF!</definedName>
    <definedName name="ds1p2vl_8" localSheetId="1">#REF!</definedName>
    <definedName name="ds1p2vl_8">#REF!</definedName>
    <definedName name="ds1p2vl_9" localSheetId="1">#REF!</definedName>
    <definedName name="ds1p2vl_9">#REF!</definedName>
    <definedName name="ds1pnc" localSheetId="0">#REF!</definedName>
    <definedName name="ds1pnc" localSheetId="1">#REF!</definedName>
    <definedName name="ds1pnc">#REF!</definedName>
    <definedName name="ds1pnc_16" localSheetId="1">#REF!</definedName>
    <definedName name="ds1pnc_16">#REF!</definedName>
    <definedName name="ds1pnc_20" localSheetId="1">#REF!</definedName>
    <definedName name="ds1pnc_20">#REF!</definedName>
    <definedName name="ds1pnc_22" localSheetId="1">#REF!</definedName>
    <definedName name="ds1pnc_22">#REF!</definedName>
    <definedName name="ds1pnc_29" localSheetId="1">#REF!</definedName>
    <definedName name="ds1pnc_29">#REF!</definedName>
    <definedName name="ds1pvl" localSheetId="0">#REF!</definedName>
    <definedName name="ds1pvl" localSheetId="1">#REF!</definedName>
    <definedName name="ds1pvl">#REF!</definedName>
    <definedName name="ds1pvl_16" localSheetId="1">#REF!</definedName>
    <definedName name="ds1pvl_16">#REF!</definedName>
    <definedName name="ds1pvl_20" localSheetId="1">#REF!</definedName>
    <definedName name="ds1pvl_20">#REF!</definedName>
    <definedName name="ds1pvl_22" localSheetId="1">#REF!</definedName>
    <definedName name="ds1pvl_22">#REF!</definedName>
    <definedName name="ds1pvl_29" localSheetId="1">#REF!</definedName>
    <definedName name="ds1pvl_29">#REF!</definedName>
    <definedName name="ds3pctnc" localSheetId="1">#REF!</definedName>
    <definedName name="ds3pctnc">#REF!</definedName>
    <definedName name="ds3pctvc" localSheetId="1">#REF!</definedName>
    <definedName name="ds3pctvc">#REF!</definedName>
    <definedName name="ds3pctvl" localSheetId="1">#REF!</definedName>
    <definedName name="ds3pctvl">#REF!</definedName>
    <definedName name="ds3pmnc_10" localSheetId="1">#REF!</definedName>
    <definedName name="ds3pmnc_10">#REF!</definedName>
    <definedName name="ds3pmnc_11" localSheetId="1">#REF!</definedName>
    <definedName name="ds3pmnc_11">#REF!</definedName>
    <definedName name="ds3pmnc_12" localSheetId="1">#REF!</definedName>
    <definedName name="ds3pmnc_12">#REF!</definedName>
    <definedName name="ds3pmnc_13" localSheetId="1">#REF!</definedName>
    <definedName name="ds3pmnc_13">#REF!</definedName>
    <definedName name="ds3pmnc_14" localSheetId="1">#REF!</definedName>
    <definedName name="ds3pmnc_14">#REF!</definedName>
    <definedName name="ds3pmnc_15" localSheetId="1">#REF!</definedName>
    <definedName name="ds3pmnc_15">#REF!</definedName>
    <definedName name="ds3pmnc_17" localSheetId="1">#REF!</definedName>
    <definedName name="ds3pmnc_17">#REF!</definedName>
    <definedName name="ds3pmnc_18" localSheetId="1">#REF!</definedName>
    <definedName name="ds3pmnc_18">#REF!</definedName>
    <definedName name="ds3pmnc_19" localSheetId="1">#REF!</definedName>
    <definedName name="ds3pmnc_19">#REF!</definedName>
    <definedName name="ds3pmnc_3" localSheetId="1">#REF!</definedName>
    <definedName name="ds3pmnc_3">#REF!</definedName>
    <definedName name="ds3pmnc_30" localSheetId="1">#REF!</definedName>
    <definedName name="ds3pmnc_30">#REF!</definedName>
    <definedName name="ds3pmnc_31" localSheetId="1">#REF!</definedName>
    <definedName name="ds3pmnc_31">#REF!</definedName>
    <definedName name="ds3pmnc_32" localSheetId="1">#REF!</definedName>
    <definedName name="ds3pmnc_32">#REF!</definedName>
    <definedName name="ds3pmnc_33" localSheetId="1">#REF!</definedName>
    <definedName name="ds3pmnc_33">#REF!</definedName>
    <definedName name="ds3pmnc_34" localSheetId="1">#REF!</definedName>
    <definedName name="ds3pmnc_34">#REF!</definedName>
    <definedName name="ds3pmnc_35" localSheetId="1">#REF!</definedName>
    <definedName name="ds3pmnc_35">#REF!</definedName>
    <definedName name="ds3pmnc_36" localSheetId="1">#REF!</definedName>
    <definedName name="ds3pmnc_36">#REF!</definedName>
    <definedName name="ds3pmnc_37" localSheetId="1">#REF!</definedName>
    <definedName name="ds3pmnc_37">#REF!</definedName>
    <definedName name="ds3pmnc_4" localSheetId="1">#REF!</definedName>
    <definedName name="ds3pmnc_4">#REF!</definedName>
    <definedName name="ds3pmnc_47" localSheetId="1">#REF!</definedName>
    <definedName name="ds3pmnc_47">#REF!</definedName>
    <definedName name="ds3pmnc_5" localSheetId="1">#REF!</definedName>
    <definedName name="ds3pmnc_5">#REF!</definedName>
    <definedName name="ds3pmnc_6" localSheetId="1">#REF!</definedName>
    <definedName name="ds3pmnc_6">#REF!</definedName>
    <definedName name="ds3pmnc_7" localSheetId="1">#REF!</definedName>
    <definedName name="ds3pmnc_7">#REF!</definedName>
    <definedName name="ds3pmnc_8" localSheetId="1">#REF!</definedName>
    <definedName name="ds3pmnc_8">#REF!</definedName>
    <definedName name="ds3pmnc_9" localSheetId="1">#REF!</definedName>
    <definedName name="ds3pmnc_9">#REF!</definedName>
    <definedName name="ds3pmvc_10" localSheetId="1">#REF!</definedName>
    <definedName name="ds3pmvc_10">#REF!</definedName>
    <definedName name="ds3pmvc_11" localSheetId="1">#REF!</definedName>
    <definedName name="ds3pmvc_11">#REF!</definedName>
    <definedName name="ds3pmvc_12" localSheetId="1">#REF!</definedName>
    <definedName name="ds3pmvc_12">#REF!</definedName>
    <definedName name="ds3pmvc_13" localSheetId="1">#REF!</definedName>
    <definedName name="ds3pmvc_13">#REF!</definedName>
    <definedName name="ds3pmvc_14" localSheetId="1">#REF!</definedName>
    <definedName name="ds3pmvc_14">#REF!</definedName>
    <definedName name="ds3pmvc_15" localSheetId="1">#REF!</definedName>
    <definedName name="ds3pmvc_15">#REF!</definedName>
    <definedName name="ds3pmvc_17" localSheetId="1">#REF!</definedName>
    <definedName name="ds3pmvc_17">#REF!</definedName>
    <definedName name="ds3pmvc_18" localSheetId="1">#REF!</definedName>
    <definedName name="ds3pmvc_18">#REF!</definedName>
    <definedName name="ds3pmvc_19" localSheetId="1">#REF!</definedName>
    <definedName name="ds3pmvc_19">#REF!</definedName>
    <definedName name="ds3pmvc_3" localSheetId="1">#REF!</definedName>
    <definedName name="ds3pmvc_3">#REF!</definedName>
    <definedName name="ds3pmvc_30" localSheetId="1">#REF!</definedName>
    <definedName name="ds3pmvc_30">#REF!</definedName>
    <definedName name="ds3pmvc_31" localSheetId="1">#REF!</definedName>
    <definedName name="ds3pmvc_31">#REF!</definedName>
    <definedName name="ds3pmvc_32" localSheetId="1">#REF!</definedName>
    <definedName name="ds3pmvc_32">#REF!</definedName>
    <definedName name="ds3pmvc_33" localSheetId="1">#REF!</definedName>
    <definedName name="ds3pmvc_33">#REF!</definedName>
    <definedName name="ds3pmvc_34" localSheetId="1">#REF!</definedName>
    <definedName name="ds3pmvc_34">#REF!</definedName>
    <definedName name="ds3pmvc_35" localSheetId="1">#REF!</definedName>
    <definedName name="ds3pmvc_35">#REF!</definedName>
    <definedName name="ds3pmvc_36" localSheetId="1">#REF!</definedName>
    <definedName name="ds3pmvc_36">#REF!</definedName>
    <definedName name="ds3pmvc_37" localSheetId="1">#REF!</definedName>
    <definedName name="ds3pmvc_37">#REF!</definedName>
    <definedName name="ds3pmvc_4" localSheetId="1">#REF!</definedName>
    <definedName name="ds3pmvc_4">#REF!</definedName>
    <definedName name="ds3pmvc_47" localSheetId="1">#REF!</definedName>
    <definedName name="ds3pmvc_47">#REF!</definedName>
    <definedName name="ds3pmvc_5" localSheetId="1">#REF!</definedName>
    <definedName name="ds3pmvc_5">#REF!</definedName>
    <definedName name="ds3pmvc_6" localSheetId="1">#REF!</definedName>
    <definedName name="ds3pmvc_6">#REF!</definedName>
    <definedName name="ds3pmvc_7" localSheetId="1">#REF!</definedName>
    <definedName name="ds3pmvc_7">#REF!</definedName>
    <definedName name="ds3pmvc_8" localSheetId="1">#REF!</definedName>
    <definedName name="ds3pmvc_8">#REF!</definedName>
    <definedName name="ds3pmvc_9" localSheetId="1">#REF!</definedName>
    <definedName name="ds3pmvc_9">#REF!</definedName>
    <definedName name="ds3pmvl_10" localSheetId="1">#REF!</definedName>
    <definedName name="ds3pmvl_10">#REF!</definedName>
    <definedName name="ds3pmvl_11" localSheetId="1">#REF!</definedName>
    <definedName name="ds3pmvl_11">#REF!</definedName>
    <definedName name="ds3pmvl_12" localSheetId="1">#REF!</definedName>
    <definedName name="ds3pmvl_12">#REF!</definedName>
    <definedName name="ds3pmvl_13" localSheetId="1">#REF!</definedName>
    <definedName name="ds3pmvl_13">#REF!</definedName>
    <definedName name="ds3pmvl_14" localSheetId="1">#REF!</definedName>
    <definedName name="ds3pmvl_14">#REF!</definedName>
    <definedName name="ds3pmvl_15" localSheetId="1">#REF!</definedName>
    <definedName name="ds3pmvl_15">#REF!</definedName>
    <definedName name="ds3pmvl_17" localSheetId="1">#REF!</definedName>
    <definedName name="ds3pmvl_17">#REF!</definedName>
    <definedName name="ds3pmvl_18" localSheetId="1">#REF!</definedName>
    <definedName name="ds3pmvl_18">#REF!</definedName>
    <definedName name="ds3pmvl_19" localSheetId="1">#REF!</definedName>
    <definedName name="ds3pmvl_19">#REF!</definedName>
    <definedName name="ds3pmvl_3" localSheetId="1">#REF!</definedName>
    <definedName name="ds3pmvl_3">#REF!</definedName>
    <definedName name="ds3pmvl_30" localSheetId="1">#REF!</definedName>
    <definedName name="ds3pmvl_30">#REF!</definedName>
    <definedName name="ds3pmvl_31" localSheetId="1">#REF!</definedName>
    <definedName name="ds3pmvl_31">#REF!</definedName>
    <definedName name="ds3pmvl_32" localSheetId="1">#REF!</definedName>
    <definedName name="ds3pmvl_32">#REF!</definedName>
    <definedName name="ds3pmvl_33" localSheetId="1">#REF!</definedName>
    <definedName name="ds3pmvl_33">#REF!</definedName>
    <definedName name="ds3pmvl_34" localSheetId="1">#REF!</definedName>
    <definedName name="ds3pmvl_34">#REF!</definedName>
    <definedName name="ds3pmvl_35" localSheetId="1">#REF!</definedName>
    <definedName name="ds3pmvl_35">#REF!</definedName>
    <definedName name="ds3pmvl_36" localSheetId="1">#REF!</definedName>
    <definedName name="ds3pmvl_36">#REF!</definedName>
    <definedName name="ds3pmvl_37" localSheetId="1">#REF!</definedName>
    <definedName name="ds3pmvl_37">#REF!</definedName>
    <definedName name="ds3pmvl_4" localSheetId="1">#REF!</definedName>
    <definedName name="ds3pmvl_4">#REF!</definedName>
    <definedName name="ds3pmvl_47" localSheetId="1">#REF!</definedName>
    <definedName name="ds3pmvl_47">#REF!</definedName>
    <definedName name="ds3pmvl_5" localSheetId="1">#REF!</definedName>
    <definedName name="ds3pmvl_5">#REF!</definedName>
    <definedName name="ds3pmvl_6" localSheetId="1">#REF!</definedName>
    <definedName name="ds3pmvl_6">#REF!</definedName>
    <definedName name="ds3pmvl_7" localSheetId="1">#REF!</definedName>
    <definedName name="ds3pmvl_7">#REF!</definedName>
    <definedName name="ds3pmvl_8" localSheetId="1">#REF!</definedName>
    <definedName name="ds3pmvl_8">#REF!</definedName>
    <definedName name="ds3pmvl_9" localSheetId="1">#REF!</definedName>
    <definedName name="ds3pmvl_9">#REF!</definedName>
    <definedName name="ds3pnc" localSheetId="0">#REF!</definedName>
    <definedName name="ds3pnc" localSheetId="1">#REF!</definedName>
    <definedName name="ds3pnc">#REF!</definedName>
    <definedName name="ds3pvl" localSheetId="0">#REF!</definedName>
    <definedName name="ds3pvl" localSheetId="1">#REF!</definedName>
    <definedName name="ds3pvl">#REF!</definedName>
    <definedName name="dsct3pnc_10" localSheetId="1">#REF!</definedName>
    <definedName name="dsct3pnc_10">#REF!</definedName>
    <definedName name="dsct3pnc_11" localSheetId="1">#REF!</definedName>
    <definedName name="dsct3pnc_11">#REF!</definedName>
    <definedName name="dsct3pnc_12" localSheetId="1">#REF!</definedName>
    <definedName name="dsct3pnc_12">#REF!</definedName>
    <definedName name="dsct3pnc_13" localSheetId="1">#REF!</definedName>
    <definedName name="dsct3pnc_13">#REF!</definedName>
    <definedName name="dsct3pnc_14" localSheetId="1">#REF!</definedName>
    <definedName name="dsct3pnc_14">#REF!</definedName>
    <definedName name="dsct3pnc_15" localSheetId="1">#REF!</definedName>
    <definedName name="dsct3pnc_15">#REF!</definedName>
    <definedName name="dsct3pnc_17" localSheetId="1">#REF!</definedName>
    <definedName name="dsct3pnc_17">#REF!</definedName>
    <definedName name="dsct3pnc_18" localSheetId="1">#REF!</definedName>
    <definedName name="dsct3pnc_18">#REF!</definedName>
    <definedName name="dsct3pnc_19" localSheetId="1">#REF!</definedName>
    <definedName name="dsct3pnc_19">#REF!</definedName>
    <definedName name="dsct3pnc_3" localSheetId="1">#REF!</definedName>
    <definedName name="dsct3pnc_3">#REF!</definedName>
    <definedName name="dsct3pnc_30" localSheetId="1">#REF!</definedName>
    <definedName name="dsct3pnc_30">#REF!</definedName>
    <definedName name="dsct3pnc_31" localSheetId="1">#REF!</definedName>
    <definedName name="dsct3pnc_31">#REF!</definedName>
    <definedName name="dsct3pnc_32" localSheetId="1">#REF!</definedName>
    <definedName name="dsct3pnc_32">#REF!</definedName>
    <definedName name="dsct3pnc_33" localSheetId="1">#REF!</definedName>
    <definedName name="dsct3pnc_33">#REF!</definedName>
    <definedName name="dsct3pnc_34" localSheetId="1">#REF!</definedName>
    <definedName name="dsct3pnc_34">#REF!</definedName>
    <definedName name="dsct3pnc_35" localSheetId="1">#REF!</definedName>
    <definedName name="dsct3pnc_35">#REF!</definedName>
    <definedName name="dsct3pnc_36" localSheetId="1">#REF!</definedName>
    <definedName name="dsct3pnc_36">#REF!</definedName>
    <definedName name="dsct3pnc_37" localSheetId="1">#REF!</definedName>
    <definedName name="dsct3pnc_37">#REF!</definedName>
    <definedName name="dsct3pnc_4" localSheetId="1">#REF!</definedName>
    <definedName name="dsct3pnc_4">#REF!</definedName>
    <definedName name="dsct3pnc_47" localSheetId="1">#REF!</definedName>
    <definedName name="dsct3pnc_47">#REF!</definedName>
    <definedName name="dsct3pnc_5" localSheetId="1">#REF!</definedName>
    <definedName name="dsct3pnc_5">#REF!</definedName>
    <definedName name="dsct3pnc_6" localSheetId="1">#REF!</definedName>
    <definedName name="dsct3pnc_6">#REF!</definedName>
    <definedName name="dsct3pnc_7" localSheetId="1">#REF!</definedName>
    <definedName name="dsct3pnc_7">#REF!</definedName>
    <definedName name="dsct3pnc_8" localSheetId="1">#REF!</definedName>
    <definedName name="dsct3pnc_8">#REF!</definedName>
    <definedName name="dsct3pnc_9" localSheetId="1">#REF!</definedName>
    <definedName name="dsct3pnc_9">#REF!</definedName>
    <definedName name="dsct3pvl_10" localSheetId="1">#REF!</definedName>
    <definedName name="dsct3pvl_10">#REF!</definedName>
    <definedName name="dsct3pvl_11" localSheetId="1">#REF!</definedName>
    <definedName name="dsct3pvl_11">#REF!</definedName>
    <definedName name="dsct3pvl_12" localSheetId="1">#REF!</definedName>
    <definedName name="dsct3pvl_12">#REF!</definedName>
    <definedName name="dsct3pvl_13" localSheetId="1">#REF!</definedName>
    <definedName name="dsct3pvl_13">#REF!</definedName>
    <definedName name="dsct3pvl_14" localSheetId="1">#REF!</definedName>
    <definedName name="dsct3pvl_14">#REF!</definedName>
    <definedName name="dsct3pvl_15" localSheetId="1">#REF!</definedName>
    <definedName name="dsct3pvl_15">#REF!</definedName>
    <definedName name="dsct3pvl_17" localSheetId="1">#REF!</definedName>
    <definedName name="dsct3pvl_17">#REF!</definedName>
    <definedName name="dsct3pvl_18" localSheetId="1">#REF!</definedName>
    <definedName name="dsct3pvl_18">#REF!</definedName>
    <definedName name="dsct3pvl_19" localSheetId="1">#REF!</definedName>
    <definedName name="dsct3pvl_19">#REF!</definedName>
    <definedName name="dsct3pvl_3" localSheetId="1">#REF!</definedName>
    <definedName name="dsct3pvl_3">#REF!</definedName>
    <definedName name="dsct3pvl_30" localSheetId="1">#REF!</definedName>
    <definedName name="dsct3pvl_30">#REF!</definedName>
    <definedName name="dsct3pvl_31" localSheetId="1">#REF!</definedName>
    <definedName name="dsct3pvl_31">#REF!</definedName>
    <definedName name="dsct3pvl_32" localSheetId="1">#REF!</definedName>
    <definedName name="dsct3pvl_32">#REF!</definedName>
    <definedName name="dsct3pvl_33" localSheetId="1">#REF!</definedName>
    <definedName name="dsct3pvl_33">#REF!</definedName>
    <definedName name="dsct3pvl_34" localSheetId="1">#REF!</definedName>
    <definedName name="dsct3pvl_34">#REF!</definedName>
    <definedName name="dsct3pvl_35" localSheetId="1">#REF!</definedName>
    <definedName name="dsct3pvl_35">#REF!</definedName>
    <definedName name="dsct3pvl_36" localSheetId="1">#REF!</definedName>
    <definedName name="dsct3pvl_36">#REF!</definedName>
    <definedName name="dsct3pvl_37" localSheetId="1">#REF!</definedName>
    <definedName name="dsct3pvl_37">#REF!</definedName>
    <definedName name="dsct3pvl_4" localSheetId="1">#REF!</definedName>
    <definedName name="dsct3pvl_4">#REF!</definedName>
    <definedName name="dsct3pvl_47" localSheetId="1">#REF!</definedName>
    <definedName name="dsct3pvl_47">#REF!</definedName>
    <definedName name="dsct3pvl_5" localSheetId="1">#REF!</definedName>
    <definedName name="dsct3pvl_5">#REF!</definedName>
    <definedName name="dsct3pvl_6" localSheetId="1">#REF!</definedName>
    <definedName name="dsct3pvl_6">#REF!</definedName>
    <definedName name="dsct3pvl_7" localSheetId="1">#REF!</definedName>
    <definedName name="dsct3pvl_7">#REF!</definedName>
    <definedName name="dsct3pvl_8" localSheetId="1">#REF!</definedName>
    <definedName name="dsct3pvl_8">#REF!</definedName>
    <definedName name="dsct3pvl_9" localSheetId="1">#REF!</definedName>
    <definedName name="dsct3pvl_9">#REF!</definedName>
    <definedName name="dsgsw.sgrs.grsg_.sg" hidden="1">{#N/A,#N/A,FALSE,"Chi tiÆt"}</definedName>
    <definedName name="DSPK1p1nc" localSheetId="1">#REF!</definedName>
    <definedName name="DSPK1p1nc">#REF!</definedName>
    <definedName name="DSPK1p1vl" localSheetId="1">#REF!</definedName>
    <definedName name="DSPK1p1vl">#REF!</definedName>
    <definedName name="DSPK1pnc" localSheetId="1">#REF!</definedName>
    <definedName name="DSPK1pnc">#REF!</definedName>
    <definedName name="DSPK1pvl" localSheetId="1">#REF!</definedName>
    <definedName name="DSPK1pvl">#REF!</definedName>
    <definedName name="DSTD_Clear">DSTD_Clear</definedName>
    <definedName name="DSTD_Clear_1">DSTD_Clear_1</definedName>
    <definedName name="DSTD_Clear_1_11">DSTD_Clear_1_11</definedName>
    <definedName name="DSTD_Clear_1_12">DSTD_Clear_1_12</definedName>
    <definedName name="DSTD_Clear_1_13">DSTD_Clear_1_13</definedName>
    <definedName name="DSTD_Clear_1_14">DSTD_Clear_1_14</definedName>
    <definedName name="DSTD_Clear_1_15">DSTD_Clear_1_15</definedName>
    <definedName name="DSTD_Clear_1_16">DSTD_Clear_1_16</definedName>
    <definedName name="DSTD_Clear_1_38">DSTD_Clear_1_38</definedName>
    <definedName name="DSTD_Clear_11">DSTD_Clear_11</definedName>
    <definedName name="DSTD_Clear_12">DSTD_Clear_12</definedName>
    <definedName name="DSTD_Clear_13">DSTD_Clear_13</definedName>
    <definedName name="DSTD_Clear_14">DSTD_Clear_14</definedName>
    <definedName name="DSTD_Clear_15">DSTD_Clear_15</definedName>
    <definedName name="DSTD_Clear_16">DSTD_Clear_16</definedName>
    <definedName name="DSTD_Clear_16_11">DSTD_Clear_16_11</definedName>
    <definedName name="DSTD_Clear_16_12">DSTD_Clear_16_12</definedName>
    <definedName name="DSTD_Clear_16_13">DSTD_Clear_16_13</definedName>
    <definedName name="DSTD_Clear_16_14">DSTD_Clear_16_14</definedName>
    <definedName name="DSTD_Clear_16_15">DSTD_Clear_16_15</definedName>
    <definedName name="DSTD_Clear_16_16">DSTD_Clear_16_16</definedName>
    <definedName name="DSTD_Clear_16_38">DSTD_Clear_16_38</definedName>
    <definedName name="DSTD_Clear_20">DSTD_Clear_20</definedName>
    <definedName name="DSTD_Clear_20_11">DSTD_Clear_20_11</definedName>
    <definedName name="DSTD_Clear_20_12">DSTD_Clear_20_12</definedName>
    <definedName name="DSTD_Clear_20_13">DSTD_Clear_20_13</definedName>
    <definedName name="DSTD_Clear_20_14">DSTD_Clear_20_14</definedName>
    <definedName name="DSTD_Clear_20_15">DSTD_Clear_20_15</definedName>
    <definedName name="DSTD_Clear_20_16">DSTD_Clear_20_16</definedName>
    <definedName name="DSTD_Clear_20_38">DSTD_Clear_20_38</definedName>
    <definedName name="DSTD_Clear_26">DSTD_Clear_26</definedName>
    <definedName name="DSTD_Clear_26_11">DSTD_Clear_26_11</definedName>
    <definedName name="DSTD_Clear_26_12">DSTD_Clear_26_12</definedName>
    <definedName name="DSTD_Clear_26_13">DSTD_Clear_26_13</definedName>
    <definedName name="DSTD_Clear_26_14">DSTD_Clear_26_14</definedName>
    <definedName name="DSTD_Clear_26_15">DSTD_Clear_26_15</definedName>
    <definedName name="DSTD_Clear_26_16">DSTD_Clear_26_16</definedName>
    <definedName name="DSTD_Clear_26_38">DSTD_Clear_26_38</definedName>
    <definedName name="DSTD_Clear_29">DSTD_Clear_29</definedName>
    <definedName name="DSTD_Clear_29_11">DSTD_Clear_29_11</definedName>
    <definedName name="DSTD_Clear_29_12">DSTD_Clear_29_12</definedName>
    <definedName name="DSTD_Clear_29_13">DSTD_Clear_29_13</definedName>
    <definedName name="DSTD_Clear_29_14">DSTD_Clear_29_14</definedName>
    <definedName name="DSTD_Clear_29_15">DSTD_Clear_29_15</definedName>
    <definedName name="DSTD_Clear_29_16">DSTD_Clear_29_16</definedName>
    <definedName name="DSTD_Clear_29_38">DSTD_Clear_29_38</definedName>
    <definedName name="DSTD_Clear_30">DSTD_Clear_30</definedName>
    <definedName name="DSTD_Clear_30_11">DSTD_Clear_30_11</definedName>
    <definedName name="DSTD_Clear_30_12">DSTD_Clear_30_12</definedName>
    <definedName name="DSTD_Clear_30_13">DSTD_Clear_30_13</definedName>
    <definedName name="DSTD_Clear_30_14">DSTD_Clear_30_14</definedName>
    <definedName name="DSTD_Clear_30_15">DSTD_Clear_30_15</definedName>
    <definedName name="DSTD_Clear_30_16">DSTD_Clear_30_16</definedName>
    <definedName name="DSTD_Clear_30_38">DSTD_Clear_30_38</definedName>
    <definedName name="DSTD_Clear_31">DSTD_Clear_31</definedName>
    <definedName name="DSTD_Clear_31_11">DSTD_Clear_31_11</definedName>
    <definedName name="DSTD_Clear_31_12">DSTD_Clear_31_12</definedName>
    <definedName name="DSTD_Clear_31_13">DSTD_Clear_31_13</definedName>
    <definedName name="DSTD_Clear_31_14">DSTD_Clear_31_14</definedName>
    <definedName name="DSTD_Clear_31_15">DSTD_Clear_31_15</definedName>
    <definedName name="DSTD_Clear_31_16">DSTD_Clear_31_16</definedName>
    <definedName name="DSTD_Clear_31_38">DSTD_Clear_31_38</definedName>
    <definedName name="DSTD_Clear_32">DSTD_Clear_32</definedName>
    <definedName name="DSTD_Clear_32_11">DSTD_Clear_32_11</definedName>
    <definedName name="DSTD_Clear_32_12">DSTD_Clear_32_12</definedName>
    <definedName name="DSTD_Clear_32_13">DSTD_Clear_32_13</definedName>
    <definedName name="DSTD_Clear_32_14">DSTD_Clear_32_14</definedName>
    <definedName name="DSTD_Clear_32_15">DSTD_Clear_32_15</definedName>
    <definedName name="DSTD_Clear_32_16">DSTD_Clear_32_16</definedName>
    <definedName name="DSTD_Clear_32_38">DSTD_Clear_32_38</definedName>
    <definedName name="DSTD_Clear_33">DSTD_Clear_33</definedName>
    <definedName name="DSTD_Clear_33_11">DSTD_Clear_33_11</definedName>
    <definedName name="DSTD_Clear_33_12">DSTD_Clear_33_12</definedName>
    <definedName name="DSTD_Clear_33_13">DSTD_Clear_33_13</definedName>
    <definedName name="DSTD_Clear_33_14">DSTD_Clear_33_14</definedName>
    <definedName name="DSTD_Clear_33_15">DSTD_Clear_33_15</definedName>
    <definedName name="DSTD_Clear_33_16">DSTD_Clear_33_16</definedName>
    <definedName name="DSTD_Clear_33_38">DSTD_Clear_33_38</definedName>
    <definedName name="DSTD_Clear_34">DSTD_Clear_34</definedName>
    <definedName name="DSTD_Clear_34_11">DSTD_Clear_34_11</definedName>
    <definedName name="DSTD_Clear_34_12">DSTD_Clear_34_12</definedName>
    <definedName name="DSTD_Clear_34_13">DSTD_Clear_34_13</definedName>
    <definedName name="DSTD_Clear_34_14">DSTD_Clear_34_14</definedName>
    <definedName name="DSTD_Clear_34_15">DSTD_Clear_34_15</definedName>
    <definedName name="DSTD_Clear_34_16">DSTD_Clear_34_16</definedName>
    <definedName name="DSTD_Clear_34_38">DSTD_Clear_34_38</definedName>
    <definedName name="DSTD_Clear_35">DSTD_Clear_35</definedName>
    <definedName name="DSTD_Clear_35_11">DSTD_Clear_35_11</definedName>
    <definedName name="DSTD_Clear_35_12">DSTD_Clear_35_12</definedName>
    <definedName name="DSTD_Clear_35_13">DSTD_Clear_35_13</definedName>
    <definedName name="DSTD_Clear_35_14">DSTD_Clear_35_14</definedName>
    <definedName name="DSTD_Clear_35_15">DSTD_Clear_35_15</definedName>
    <definedName name="DSTD_Clear_35_16">DSTD_Clear_35_16</definedName>
    <definedName name="DSTD_Clear_35_38">DSTD_Clear_35_38</definedName>
    <definedName name="DSTD_Clear_36">DSTD_Clear_36</definedName>
    <definedName name="DSTD_Clear_36_11">DSTD_Clear_36_11</definedName>
    <definedName name="DSTD_Clear_36_12">DSTD_Clear_36_12</definedName>
    <definedName name="DSTD_Clear_36_13">DSTD_Clear_36_13</definedName>
    <definedName name="DSTD_Clear_36_14">DSTD_Clear_36_14</definedName>
    <definedName name="DSTD_Clear_36_15">DSTD_Clear_36_15</definedName>
    <definedName name="DSTD_Clear_36_16">DSTD_Clear_36_16</definedName>
    <definedName name="DSTD_Clear_36_38">DSTD_Clear_36_38</definedName>
    <definedName name="DSTD_Clear_38">DSTD_Clear_38</definedName>
    <definedName name="DSTD_Clear_4">DSTD_Clear_4</definedName>
    <definedName name="DSTD_Clear_4_11">DSTD_Clear_4_11</definedName>
    <definedName name="DSTD_Clear_4_12">DSTD_Clear_4_12</definedName>
    <definedName name="DSTD_Clear_4_13">DSTD_Clear_4_13</definedName>
    <definedName name="DSTD_Clear_4_14">DSTD_Clear_4_14</definedName>
    <definedName name="DSTD_Clear_4_15">DSTD_Clear_4_15</definedName>
    <definedName name="DSTD_Clear_4_16">DSTD_Clear_4_16</definedName>
    <definedName name="DSTD_Clear_4_38">DSTD_Clear_4_38</definedName>
    <definedName name="DSTD_Clear_47">DSTD_Clear_47</definedName>
    <definedName name="DSTD_Clear_47_11">DSTD_Clear_47_11</definedName>
    <definedName name="DSTD_Clear_47_12">DSTD_Clear_47_12</definedName>
    <definedName name="DSTD_Clear_47_13">DSTD_Clear_47_13</definedName>
    <definedName name="DSTD_Clear_47_14">DSTD_Clear_47_14</definedName>
    <definedName name="DSTD_Clear_47_15">DSTD_Clear_47_15</definedName>
    <definedName name="DSTD_Clear_47_16">DSTD_Clear_47_16</definedName>
    <definedName name="DSTD_Clear_47_38">DSTD_Clear_47_38</definedName>
    <definedName name="DSTD_Clear_5">DSTD_Clear_5</definedName>
    <definedName name="DSTD_Clear_5_11">DSTD_Clear_5_11</definedName>
    <definedName name="DSTD_Clear_5_12">DSTD_Clear_5_12</definedName>
    <definedName name="DSTD_Clear_5_13">DSTD_Clear_5_13</definedName>
    <definedName name="DSTD_Clear_5_14">DSTD_Clear_5_14</definedName>
    <definedName name="DSTD_Clear_5_15">DSTD_Clear_5_15</definedName>
    <definedName name="DSTD_Clear_5_16">DSTD_Clear_5_16</definedName>
    <definedName name="DSTD_Clear_5_38">DSTD_Clear_5_38</definedName>
    <definedName name="DSTD_Clear_6">DSTD_Clear_6</definedName>
    <definedName name="DSTD_Clear_6_11">DSTD_Clear_6_11</definedName>
    <definedName name="DSTD_Clear_6_12">DSTD_Clear_6_12</definedName>
    <definedName name="DSTD_Clear_6_13">DSTD_Clear_6_13</definedName>
    <definedName name="DSTD_Clear_6_14">DSTD_Clear_6_14</definedName>
    <definedName name="DSTD_Clear_6_15">DSTD_Clear_6_15</definedName>
    <definedName name="DSTD_Clear_6_16">DSTD_Clear_6_16</definedName>
    <definedName name="DSTD_Clear_6_38">DSTD_Clear_6_38</definedName>
    <definedName name="DSUMDATA" localSheetId="0">#REF!</definedName>
    <definedName name="DSUMDATA" localSheetId="28">#REF!</definedName>
    <definedName name="DSUMDATA" localSheetId="1">#REF!</definedName>
    <definedName name="DSUMDATA" localSheetId="30">#REF!</definedName>
    <definedName name="DSUMDATA">#REF!</definedName>
    <definedName name="dt" localSheetId="0">#REF!</definedName>
    <definedName name="dt" localSheetId="1">#REF!</definedName>
    <definedName name="dt">#REF!</definedName>
    <definedName name="dtich1" localSheetId="1">#REF!</definedName>
    <definedName name="dtich1">#REF!</definedName>
    <definedName name="dtich2" localSheetId="1">#REF!</definedName>
    <definedName name="dtich2">#REF!</definedName>
    <definedName name="dtich3" localSheetId="1">#REF!</definedName>
    <definedName name="dtich3">#REF!</definedName>
    <definedName name="dtich4" localSheetId="1">#REF!</definedName>
    <definedName name="dtich4">#REF!</definedName>
    <definedName name="dtich5" localSheetId="1">#REF!</definedName>
    <definedName name="dtich5">#REF!</definedName>
    <definedName name="dtich6" localSheetId="1">#REF!</definedName>
    <definedName name="dtich6">#REF!</definedName>
    <definedName name="DTKL" localSheetId="1">#REF!</definedName>
    <definedName name="DTKL">#REF!</definedName>
    <definedName name="DTT" localSheetId="1">#REF!</definedName>
    <definedName name="DTT">#REF!</definedName>
    <definedName name="dttdb" localSheetId="1">#REF!</definedName>
    <definedName name="dttdb">#REF!</definedName>
    <definedName name="dttdg" localSheetId="1">#REF!</definedName>
    <definedName name="dttdg">#REF!</definedName>
    <definedName name="dumppr" localSheetId="28">#REF!</definedName>
    <definedName name="dumppr" localSheetId="1">#REF!</definedName>
    <definedName name="dumppr">#REF!</definedName>
    <definedName name="dung" localSheetId="1">#REF!</definedName>
    <definedName name="dung">#REF!</definedName>
    <definedName name="duong1_47" localSheetId="1">#REF!</definedName>
    <definedName name="duong1_47">#REF!</definedName>
    <definedName name="duong2_47" localSheetId="1">#REF!</definedName>
    <definedName name="duong2_47">#REF!</definedName>
    <definedName name="duong3_47" localSheetId="1">#REF!</definedName>
    <definedName name="duong3_47">#REF!</definedName>
    <definedName name="duong4_47" localSheetId="1">#REF!</definedName>
    <definedName name="duong4_47">#REF!</definedName>
    <definedName name="duong5_47" localSheetId="1">#REF!</definedName>
    <definedName name="duong5_47">#REF!</definedName>
    <definedName name="DUT" localSheetId="1">#REF!</definedName>
    <definedName name="DUT">#REF!</definedName>
    <definedName name="DutoanDongmo" localSheetId="1">#REF!</definedName>
    <definedName name="DutoanDongmo">#REF!</definedName>
    <definedName name="DVI" localSheetId="1">#REF!</definedName>
    <definedName name="DVI">#REF!</definedName>
    <definedName name="DVu_ThepDVu110" localSheetId="1">#REF!</definedName>
    <definedName name="DVu_ThepDVu110">#REF!</definedName>
    <definedName name="dw" localSheetId="27">#REF!</definedName>
    <definedName name="dw" localSheetId="28">#REF!</definedName>
    <definedName name="dw" localSheetId="1">#REF!</definedName>
    <definedName name="dw">#REF!</definedName>
    <definedName name="DZ_04" localSheetId="1">#REF!</definedName>
    <definedName name="DZ_04">#REF!</definedName>
    <definedName name="DZ_35" localSheetId="1">#REF!</definedName>
    <definedName name="DZ_35">#REF!</definedName>
    <definedName name="E01.ABB" localSheetId="1">#REF!</definedName>
    <definedName name="E01.ABB">#REF!</definedName>
    <definedName name="E01.Appr" localSheetId="1">#REF!</definedName>
    <definedName name="E01.Appr">#REF!</definedName>
    <definedName name="E01.Date" localSheetId="1">#REF!</definedName>
    <definedName name="E01.Date">#REF!</definedName>
    <definedName name="E01.Dept" localSheetId="1">#REF!</definedName>
    <definedName name="E01.Dept">#REF!</definedName>
    <definedName name="E01.Doc.des" localSheetId="1">#REF!</definedName>
    <definedName name="E01.Doc.des">#REF!</definedName>
    <definedName name="E01.Doc.No" localSheetId="1">#REF!</definedName>
    <definedName name="E01.Doc.No">#REF!</definedName>
    <definedName name="E01.Prep" localSheetId="1">#REF!</definedName>
    <definedName name="E01.Prep">#REF!</definedName>
    <definedName name="E01.Proj.1" localSheetId="1">#REF!</definedName>
    <definedName name="E01.Proj.1">#REF!</definedName>
    <definedName name="E01.Rev.Ind" localSheetId="1">#REF!</definedName>
    <definedName name="E01.Rev.Ind">#REF!</definedName>
    <definedName name="E01.Title.1" localSheetId="1">#REF!</definedName>
    <definedName name="E01.Title.1">#REF!</definedName>
    <definedName name="E01.Title.2" localSheetId="1">#REF!</definedName>
    <definedName name="E01.Title.2">#REF!</definedName>
    <definedName name="E01.Title.3" localSheetId="1">#REF!</definedName>
    <definedName name="E01.Title.3">#REF!</definedName>
    <definedName name="e1_" localSheetId="27">#REF!</definedName>
    <definedName name="e1_" localSheetId="28">#REF!</definedName>
    <definedName name="e1_" localSheetId="1">#REF!</definedName>
    <definedName name="e1_">#REF!</definedName>
    <definedName name="Eb" localSheetId="1">#REF!</definedName>
    <definedName name="Eb">#REF!</definedName>
    <definedName name="Ebdam" localSheetId="1">#REF!</definedName>
    <definedName name="Ebdam">#REF!</definedName>
    <definedName name="EBT" localSheetId="1">#REF!</definedName>
    <definedName name="EBT">#REF!</definedName>
    <definedName name="Ecc" localSheetId="28">#REF!</definedName>
    <definedName name="Ecc" localSheetId="1">#REF!</definedName>
    <definedName name="Ecc">#REF!</definedName>
    <definedName name="Eccap" localSheetId="28">#REF!</definedName>
    <definedName name="Eccap" localSheetId="1">#REF!</definedName>
    <definedName name="Eccap">#REF!</definedName>
    <definedName name="Ecdc" localSheetId="1">#REF!</definedName>
    <definedName name="Ecdc">#REF!</definedName>
    <definedName name="Ech" localSheetId="28">#REF!</definedName>
    <definedName name="Ech" localSheetId="1">#REF!</definedName>
    <definedName name="Ech">#REF!</definedName>
    <definedName name="Ecot1" localSheetId="1">#REF!</definedName>
    <definedName name="Ecot1">#REF!</definedName>
    <definedName name="Ecp" localSheetId="28">#REF!</definedName>
    <definedName name="Ecp" localSheetId="1">#REF!</definedName>
    <definedName name="Ecp">#REF!</definedName>
    <definedName name="EDR" localSheetId="1">#REF!</definedName>
    <definedName name="EDR">#REF!</definedName>
    <definedName name="Eff_min" localSheetId="1">#REF!</definedName>
    <definedName name="Eff_min">#REF!</definedName>
    <definedName name="egw" hidden="1">{"Offgrid",#N/A,FALSE,"OFFGRID";"Region",#N/A,FALSE,"REGION";"Offgrid -2",#N/A,FALSE,"OFFGRID";"WTP",#N/A,FALSE,"WTP";"WTP -2",#N/A,FALSE,"WTP";"Project",#N/A,FALSE,"PROJECT";"Summary -2",#N/A,FALSE,"SUMMARY"}</definedName>
    <definedName name="eheh" hidden="1">{"Offgrid",#N/A,FALSE,"OFFGRID";"Region",#N/A,FALSE,"REGION";"Offgrid -2",#N/A,FALSE,"OFFGRID";"WTP",#N/A,FALSE,"WTP";"WTP -2",#N/A,FALSE,"WTP";"Project",#N/A,FALSE,"PROJECT";"Summary -2",#N/A,FALSE,"SUMMARY"}</definedName>
    <definedName name="emb" localSheetId="1">#REF!</definedName>
    <definedName name="emb">#REF!</definedName>
    <definedName name="end" localSheetId="27">#REF!</definedName>
    <definedName name="end" localSheetId="28">#REF!</definedName>
    <definedName name="end" localSheetId="1">#REF!</definedName>
    <definedName name="end">#REF!</definedName>
    <definedName name="End_1" localSheetId="0">#REF!</definedName>
    <definedName name="End_1" localSheetId="28">#REF!</definedName>
    <definedName name="End_1" localSheetId="1">#REF!</definedName>
    <definedName name="End_1" localSheetId="30">#REF!</definedName>
    <definedName name="End_1">#REF!</definedName>
    <definedName name="End_10" localSheetId="0">#REF!</definedName>
    <definedName name="End_10" localSheetId="28">#REF!</definedName>
    <definedName name="End_10" localSheetId="1">#REF!</definedName>
    <definedName name="End_10" localSheetId="30">#REF!</definedName>
    <definedName name="End_10">#REF!</definedName>
    <definedName name="End_11" localSheetId="0">#REF!</definedName>
    <definedName name="End_11" localSheetId="28">#REF!</definedName>
    <definedName name="End_11" localSheetId="1">#REF!</definedName>
    <definedName name="End_11" localSheetId="30">#REF!</definedName>
    <definedName name="End_11">#REF!</definedName>
    <definedName name="End_12" localSheetId="0">#REF!</definedName>
    <definedName name="End_12" localSheetId="28">#REF!</definedName>
    <definedName name="End_12" localSheetId="1">#REF!</definedName>
    <definedName name="End_12" localSheetId="30">#REF!</definedName>
    <definedName name="End_12">#REF!</definedName>
    <definedName name="End_13" localSheetId="0">#REF!</definedName>
    <definedName name="End_13" localSheetId="28">#REF!</definedName>
    <definedName name="End_13" localSheetId="1">#REF!</definedName>
    <definedName name="End_13" localSheetId="30">#REF!</definedName>
    <definedName name="End_13">#REF!</definedName>
    <definedName name="End_2" localSheetId="0">#REF!</definedName>
    <definedName name="End_2" localSheetId="28">#REF!</definedName>
    <definedName name="End_2" localSheetId="1">#REF!</definedName>
    <definedName name="End_2" localSheetId="30">#REF!</definedName>
    <definedName name="End_2">#REF!</definedName>
    <definedName name="End_3" localSheetId="0">#REF!</definedName>
    <definedName name="End_3" localSheetId="28">#REF!</definedName>
    <definedName name="End_3" localSheetId="1">#REF!</definedName>
    <definedName name="End_3" localSheetId="30">#REF!</definedName>
    <definedName name="End_3">#REF!</definedName>
    <definedName name="End_4" localSheetId="0">#REF!</definedName>
    <definedName name="End_4" localSheetId="28">#REF!</definedName>
    <definedName name="End_4" localSheetId="1">#REF!</definedName>
    <definedName name="End_4" localSheetId="30">#REF!</definedName>
    <definedName name="End_4">#REF!</definedName>
    <definedName name="End_5" localSheetId="0">#REF!</definedName>
    <definedName name="End_5" localSheetId="28">#REF!</definedName>
    <definedName name="End_5" localSheetId="1">#REF!</definedName>
    <definedName name="End_5" localSheetId="30">#REF!</definedName>
    <definedName name="End_5">#REF!</definedName>
    <definedName name="End_6" localSheetId="0">#REF!</definedName>
    <definedName name="End_6" localSheetId="28">#REF!</definedName>
    <definedName name="End_6" localSheetId="1">#REF!</definedName>
    <definedName name="End_6" localSheetId="30">#REF!</definedName>
    <definedName name="End_6">#REF!</definedName>
    <definedName name="End_7" localSheetId="0">#REF!</definedName>
    <definedName name="End_7" localSheetId="28">#REF!</definedName>
    <definedName name="End_7" localSheetId="1">#REF!</definedName>
    <definedName name="End_7" localSheetId="30">#REF!</definedName>
    <definedName name="End_7">#REF!</definedName>
    <definedName name="End_8" localSheetId="0">#REF!</definedName>
    <definedName name="End_8" localSheetId="28">#REF!</definedName>
    <definedName name="End_8" localSheetId="1">#REF!</definedName>
    <definedName name="End_8" localSheetId="30">#REF!</definedName>
    <definedName name="End_8">#REF!</definedName>
    <definedName name="End_9" localSheetId="0">#REF!</definedName>
    <definedName name="End_9" localSheetId="28">#REF!</definedName>
    <definedName name="End_9" localSheetId="1">#REF!</definedName>
    <definedName name="End_9" localSheetId="30">#REF!</definedName>
    <definedName name="End_9">#REF!</definedName>
    <definedName name="EQ" localSheetId="27">#REF!</definedName>
    <definedName name="EQ" localSheetId="28">#REF!</definedName>
    <definedName name="EQ" localSheetId="1">#REF!</definedName>
    <definedName name="EQ">#REF!</definedName>
    <definedName name="EQI" localSheetId="1">#REF!</definedName>
    <definedName name="EQI">#REF!</definedName>
    <definedName name="eqtg" localSheetId="27">#REF!</definedName>
    <definedName name="eqtg" localSheetId="28">#REF!</definedName>
    <definedName name="eqtg" localSheetId="1">#REF!</definedName>
    <definedName name="eqtg">#REF!</definedName>
    <definedName name="Es" localSheetId="28">#REF!</definedName>
    <definedName name="Es" localSheetId="1">#REF!</definedName>
    <definedName name="Es">#REF!</definedName>
    <definedName name="esgtew" hidden="1">{#N/A,#N/A,FALSE,"Chi tiÆt"}</definedName>
    <definedName name="Estep_c1">#N/A</definedName>
    <definedName name="Estep_c1_1">#N/A</definedName>
    <definedName name="Estep_c1_1_11">#N/A</definedName>
    <definedName name="Estep_c1_1_12">#N/A</definedName>
    <definedName name="Estep_c1_1_13">#N/A</definedName>
    <definedName name="Estep_c1_1_14">#N/A</definedName>
    <definedName name="Estep_c1_1_15">#N/A</definedName>
    <definedName name="Estep_c1_1_16">#N/A</definedName>
    <definedName name="Estep_c1_1_38">#N/A</definedName>
    <definedName name="Estep_c1_10">#N/A</definedName>
    <definedName name="Estep_c1_10_11">#N/A</definedName>
    <definedName name="Estep_c1_10_12">#N/A</definedName>
    <definedName name="Estep_c1_10_13">#N/A</definedName>
    <definedName name="Estep_c1_10_14">#N/A</definedName>
    <definedName name="Estep_c1_10_15">#N/A</definedName>
    <definedName name="Estep_c1_10_16">#N/A</definedName>
    <definedName name="Estep_c1_10_38">#N/A</definedName>
    <definedName name="Estep_c1_11">#N/A</definedName>
    <definedName name="Estep_c1_12">#N/A</definedName>
    <definedName name="Estep_c1_13">#N/A</definedName>
    <definedName name="Estep_c1_14">#N/A</definedName>
    <definedName name="Estep_c1_15">#N/A</definedName>
    <definedName name="Estep_c1_16">#N/A</definedName>
    <definedName name="Estep_c1_16_11">#N/A</definedName>
    <definedName name="Estep_c1_16_12">#N/A</definedName>
    <definedName name="Estep_c1_16_13">#N/A</definedName>
    <definedName name="Estep_c1_16_14">#N/A</definedName>
    <definedName name="Estep_c1_16_15">#N/A</definedName>
    <definedName name="Estep_c1_16_16">#N/A</definedName>
    <definedName name="Estep_c1_16_38">#N/A</definedName>
    <definedName name="Estep_c1_19">#N/A</definedName>
    <definedName name="Estep_c1_19_11">#N/A</definedName>
    <definedName name="Estep_c1_19_12">#N/A</definedName>
    <definedName name="Estep_c1_19_13">#N/A</definedName>
    <definedName name="Estep_c1_19_14">#N/A</definedName>
    <definedName name="Estep_c1_19_15">#N/A</definedName>
    <definedName name="Estep_c1_19_16">#N/A</definedName>
    <definedName name="Estep_c1_19_38">#N/A</definedName>
    <definedName name="Estep_c1_20">#N/A</definedName>
    <definedName name="Estep_c1_20_11">#N/A</definedName>
    <definedName name="Estep_c1_20_12">#N/A</definedName>
    <definedName name="Estep_c1_20_13">#N/A</definedName>
    <definedName name="Estep_c1_20_14">#N/A</definedName>
    <definedName name="Estep_c1_20_15">#N/A</definedName>
    <definedName name="Estep_c1_20_16">#N/A</definedName>
    <definedName name="Estep_c1_20_38">#N/A</definedName>
    <definedName name="Estep_c1_22">#N/A</definedName>
    <definedName name="Estep_c1_22_11">#N/A</definedName>
    <definedName name="Estep_c1_22_12">#N/A</definedName>
    <definedName name="Estep_c1_22_13">#N/A</definedName>
    <definedName name="Estep_c1_22_14">#N/A</definedName>
    <definedName name="Estep_c1_22_15">#N/A</definedName>
    <definedName name="Estep_c1_22_16">#N/A</definedName>
    <definedName name="Estep_c1_22_38">#N/A</definedName>
    <definedName name="Estep_c1_23">#N/A</definedName>
    <definedName name="Estep_c1_23_11">#N/A</definedName>
    <definedName name="Estep_c1_23_12">#N/A</definedName>
    <definedName name="Estep_c1_23_13">#N/A</definedName>
    <definedName name="Estep_c1_23_14">#N/A</definedName>
    <definedName name="Estep_c1_23_15">#N/A</definedName>
    <definedName name="Estep_c1_23_16">#N/A</definedName>
    <definedName name="Estep_c1_23_38">#N/A</definedName>
    <definedName name="Estep_c1_26">#N/A</definedName>
    <definedName name="Estep_c1_26_11">#N/A</definedName>
    <definedName name="Estep_c1_26_12">#N/A</definedName>
    <definedName name="Estep_c1_26_13">#N/A</definedName>
    <definedName name="Estep_c1_26_14">#N/A</definedName>
    <definedName name="Estep_c1_26_15">#N/A</definedName>
    <definedName name="Estep_c1_26_16">#N/A</definedName>
    <definedName name="Estep_c1_26_38">#N/A</definedName>
    <definedName name="Estep_c1_29">#N/A</definedName>
    <definedName name="Estep_c1_29_11">#N/A</definedName>
    <definedName name="Estep_c1_29_12">#N/A</definedName>
    <definedName name="Estep_c1_29_13">#N/A</definedName>
    <definedName name="Estep_c1_29_14">#N/A</definedName>
    <definedName name="Estep_c1_29_15">#N/A</definedName>
    <definedName name="Estep_c1_29_16">#N/A</definedName>
    <definedName name="Estep_c1_29_38">#N/A</definedName>
    <definedName name="Estep_c1_30" localSheetId="1">'ChiTiet (2)'!P_30*'ChiTiet (2)'!ks*'ChiTiet (2)'!ki1_30*'ChiTiet (2)'!Ig/(Lc+'ChiTiet (2)'!Lr)</definedName>
    <definedName name="Estep_c1_30">P_30*ks*ki1_30*Ig/(Lc+Lr)</definedName>
    <definedName name="Estep_c1_30_11" localSheetId="1">'ChiTiet (2)'!P_30*'ChiTiet (2)'!ks*'ChiTiet (2)'!ki1_30_11*'ChiTiet (2)'!Ig/(Lc+'ChiTiet (2)'!Lr)</definedName>
    <definedName name="Estep_c1_30_11">P_30*ks*ki1_30_11*Ig/(Lc+Lr)</definedName>
    <definedName name="Estep_c1_30_12" localSheetId="1">'ChiTiet (2)'!P_30*'ChiTiet (2)'!ks*'ChiTiet (2)'!ki1_30_12*'ChiTiet (2)'!Ig/(Lc+'ChiTiet (2)'!Lr)</definedName>
    <definedName name="Estep_c1_30_12">P_30*ks*ki1_30_12*Ig/(Lc+Lr)</definedName>
    <definedName name="Estep_c1_30_13" localSheetId="1">'ChiTiet (2)'!P_30*'ChiTiet (2)'!ks*'ChiTiet (2)'!ki1_30_13*'ChiTiet (2)'!Ig/(Lc+'ChiTiet (2)'!Lr)</definedName>
    <definedName name="Estep_c1_30_13">P_30*ks*ki1_30_13*Ig/(Lc+Lr)</definedName>
    <definedName name="Estep_c1_30_14" localSheetId="1">'ChiTiet (2)'!P_30*'ChiTiet (2)'!ks*'ChiTiet (2)'!ki1_30_14*'ChiTiet (2)'!Ig/(Lc+'ChiTiet (2)'!Lr)</definedName>
    <definedName name="Estep_c1_30_14">P_30*ks*ki1_30_14*Ig/(Lc+Lr)</definedName>
    <definedName name="Estep_c1_30_15" localSheetId="1">'ChiTiet (2)'!P_30*'ChiTiet (2)'!ks*'ChiTiet (2)'!ki1_30_15*'ChiTiet (2)'!Ig/(Lc+'ChiTiet (2)'!Lr)</definedName>
    <definedName name="Estep_c1_30_15">P_30*ks*ki1_30_15*Ig/(Lc+Lr)</definedName>
    <definedName name="Estep_c1_30_16" localSheetId="1">'ChiTiet (2)'!P_30*'ChiTiet (2)'!ks*'ChiTiet (2)'!ki1_30_16*'ChiTiet (2)'!Ig/(Lc+'ChiTiet (2)'!Lr)</definedName>
    <definedName name="Estep_c1_30_16">P_30*ks*ki1_30_16*Ig/(Lc+Lr)</definedName>
    <definedName name="Estep_c1_30_38" localSheetId="1">'ChiTiet (2)'!P_30*'ChiTiet (2)'!ks*'ChiTiet (2)'!ki1_30_38*'ChiTiet (2)'!Ig/(Lc+'ChiTiet (2)'!Lr)</definedName>
    <definedName name="Estep_c1_30_38">P_30*ks*ki1_30_38*Ig/(Lc+Lr)</definedName>
    <definedName name="Estep_c1_31">NA()</definedName>
    <definedName name="Estep_c1_32">NA()</definedName>
    <definedName name="Estep_c1_33" localSheetId="1">'ChiTiet (2)'!P_33*'ChiTiet (2)'!ks*'ChiTiet (2)'!ki1_33*'ChiTiet (2)'!Ig/(Lc+'ChiTiet (2)'!Lr)</definedName>
    <definedName name="Estep_c1_33">P_33*ks*ki1_33*Ig/(Lc+Lr)</definedName>
    <definedName name="Estep_c1_33_11" localSheetId="1">'ChiTiet (2)'!P_33*'ChiTiet (2)'!ks*'ChiTiet (2)'!ki1_33_11*'ChiTiet (2)'!Ig/(Lc+'ChiTiet (2)'!Lr)</definedName>
    <definedName name="Estep_c1_33_11">P_33*ks*ki1_33_11*Ig/(Lc+Lr)</definedName>
    <definedName name="Estep_c1_33_12" localSheetId="1">'ChiTiet (2)'!P_33*'ChiTiet (2)'!ks*'ChiTiet (2)'!ki1_33_12*'ChiTiet (2)'!Ig/(Lc+'ChiTiet (2)'!Lr)</definedName>
    <definedName name="Estep_c1_33_12">P_33*ks*ki1_33_12*Ig/(Lc+Lr)</definedName>
    <definedName name="Estep_c1_33_13" localSheetId="1">'ChiTiet (2)'!P_33*'ChiTiet (2)'!ks*'ChiTiet (2)'!ki1_33_13*'ChiTiet (2)'!Ig/(Lc+'ChiTiet (2)'!Lr)</definedName>
    <definedName name="Estep_c1_33_13">P_33*ks*ki1_33_13*Ig/(Lc+Lr)</definedName>
    <definedName name="Estep_c1_33_14" localSheetId="1">'ChiTiet (2)'!P_33*'ChiTiet (2)'!ks*'ChiTiet (2)'!ki1_33_14*'ChiTiet (2)'!Ig/(Lc+'ChiTiet (2)'!Lr)</definedName>
    <definedName name="Estep_c1_33_14">P_33*ks*ki1_33_14*Ig/(Lc+Lr)</definedName>
    <definedName name="Estep_c1_33_15" localSheetId="1">'ChiTiet (2)'!P_33*'ChiTiet (2)'!ks*'ChiTiet (2)'!ki1_33_15*'ChiTiet (2)'!Ig/(Lc+'ChiTiet (2)'!Lr)</definedName>
    <definedName name="Estep_c1_33_15">P_33*ks*ki1_33_15*Ig/(Lc+Lr)</definedName>
    <definedName name="Estep_c1_33_16" localSheetId="1">'ChiTiet (2)'!P_33*'ChiTiet (2)'!ks*'ChiTiet (2)'!ki1_33_16*'ChiTiet (2)'!Ig/(Lc+'ChiTiet (2)'!Lr)</definedName>
    <definedName name="Estep_c1_33_16">P_33*ks*ki1_33_16*Ig/(Lc+Lr)</definedName>
    <definedName name="Estep_c1_33_38" localSheetId="1">'ChiTiet (2)'!P_33*'ChiTiet (2)'!ks*'ChiTiet (2)'!ki1_33_38*'ChiTiet (2)'!Ig/(Lc+'ChiTiet (2)'!Lr)</definedName>
    <definedName name="Estep_c1_33_38">P_33*ks*ki1_33_38*Ig/(Lc+Lr)</definedName>
    <definedName name="Estep_c1_34" localSheetId="1">'ChiTiet (2)'!P_34*'ChiTiet (2)'!ks*'ChiTiet (2)'!ki1_34*'ChiTiet (2)'!Ig/(Lc+'ChiTiet (2)'!Lr)</definedName>
    <definedName name="Estep_c1_34">P_34*ks*ki1_34*Ig/(Lc+Lr)</definedName>
    <definedName name="Estep_c1_34_11" localSheetId="1">'ChiTiet (2)'!P_34*'ChiTiet (2)'!ks*'ChiTiet (2)'!ki1_34_11*'ChiTiet (2)'!Ig/(Lc+'ChiTiet (2)'!Lr)</definedName>
    <definedName name="Estep_c1_34_11">P_34*ks*ki1_34_11*Ig/(Lc+Lr)</definedName>
    <definedName name="Estep_c1_34_12" localSheetId="1">'ChiTiet (2)'!P_34*'ChiTiet (2)'!ks*'ChiTiet (2)'!ki1_34_12*'ChiTiet (2)'!Ig/(Lc+'ChiTiet (2)'!Lr)</definedName>
    <definedName name="Estep_c1_34_12">P_34*ks*ki1_34_12*Ig/(Lc+Lr)</definedName>
    <definedName name="Estep_c1_34_13" localSheetId="1">'ChiTiet (2)'!P_34*'ChiTiet (2)'!ks*'ChiTiet (2)'!ki1_34_13*'ChiTiet (2)'!Ig/(Lc+'ChiTiet (2)'!Lr)</definedName>
    <definedName name="Estep_c1_34_13">P_34*ks*ki1_34_13*Ig/(Lc+Lr)</definedName>
    <definedName name="Estep_c1_34_14" localSheetId="1">'ChiTiet (2)'!P_34*'ChiTiet (2)'!ks*'ChiTiet (2)'!ki1_34_14*'ChiTiet (2)'!Ig/(Lc+'ChiTiet (2)'!Lr)</definedName>
    <definedName name="Estep_c1_34_14">P_34*ks*ki1_34_14*Ig/(Lc+Lr)</definedName>
    <definedName name="Estep_c1_34_15" localSheetId="1">'ChiTiet (2)'!P_34*'ChiTiet (2)'!ks*'ChiTiet (2)'!ki1_34_15*'ChiTiet (2)'!Ig/(Lc+'ChiTiet (2)'!Lr)</definedName>
    <definedName name="Estep_c1_34_15">P_34*ks*ki1_34_15*Ig/(Lc+Lr)</definedName>
    <definedName name="Estep_c1_34_16" localSheetId="1">'ChiTiet (2)'!P_34*'ChiTiet (2)'!ks*'ChiTiet (2)'!ki1_34_16*'ChiTiet (2)'!Ig/(Lc+'ChiTiet (2)'!Lr)</definedName>
    <definedName name="Estep_c1_34_16">P_34*ks*ki1_34_16*Ig/(Lc+Lr)</definedName>
    <definedName name="Estep_c1_34_38" localSheetId="1">'ChiTiet (2)'!P_34*'ChiTiet (2)'!ks*'ChiTiet (2)'!ki1_34_38*'ChiTiet (2)'!Ig/(Lc+'ChiTiet (2)'!Lr)</definedName>
    <definedName name="Estep_c1_34_38">P_34*ks*ki1_34_38*Ig/(Lc+Lr)</definedName>
    <definedName name="Estep_c1_35">NA()</definedName>
    <definedName name="Estep_c1_36">NA()</definedName>
    <definedName name="Estep_c1_38">#N/A</definedName>
    <definedName name="Estep_c1_4">#N/A</definedName>
    <definedName name="Estep_c1_4_11">#N/A</definedName>
    <definedName name="Estep_c1_4_12">#N/A</definedName>
    <definedName name="Estep_c1_4_13">#N/A</definedName>
    <definedName name="Estep_c1_4_14">#N/A</definedName>
    <definedName name="Estep_c1_4_15">#N/A</definedName>
    <definedName name="Estep_c1_4_16">#N/A</definedName>
    <definedName name="Estep_c1_4_38">#N/A</definedName>
    <definedName name="Estep_c1_47">#N/A</definedName>
    <definedName name="Estep_c1_47_11">#N/A</definedName>
    <definedName name="Estep_c1_47_12">#N/A</definedName>
    <definedName name="Estep_c1_47_13">#N/A</definedName>
    <definedName name="Estep_c1_47_14">#N/A</definedName>
    <definedName name="Estep_c1_47_15">#N/A</definedName>
    <definedName name="Estep_c1_47_16">#N/A</definedName>
    <definedName name="Estep_c1_47_38">#N/A</definedName>
    <definedName name="Estep_c1_5">#N/A</definedName>
    <definedName name="Estep_c1_5_11">#N/A</definedName>
    <definedName name="Estep_c1_5_12">#N/A</definedName>
    <definedName name="Estep_c1_5_13">#N/A</definedName>
    <definedName name="Estep_c1_5_14">#N/A</definedName>
    <definedName name="Estep_c1_5_15">#N/A</definedName>
    <definedName name="Estep_c1_5_16">#N/A</definedName>
    <definedName name="Estep_c1_5_38">#N/A</definedName>
    <definedName name="Estep_c1_6">#N/A</definedName>
    <definedName name="Estep_c1_6_11">#N/A</definedName>
    <definedName name="Estep_c1_6_12">#N/A</definedName>
    <definedName name="Estep_c1_6_13">#N/A</definedName>
    <definedName name="Estep_c1_6_14">#N/A</definedName>
    <definedName name="Estep_c1_6_15">#N/A</definedName>
    <definedName name="Estep_c1_6_16">#N/A</definedName>
    <definedName name="Estep_c1_6_38">#N/A</definedName>
    <definedName name="Estep_c1_8">#N/A</definedName>
    <definedName name="Estep_c1_8_11">#N/A</definedName>
    <definedName name="Estep_c1_8_12">#N/A</definedName>
    <definedName name="Estep_c1_8_13">#N/A</definedName>
    <definedName name="Estep_c1_8_14">#N/A</definedName>
    <definedName name="Estep_c1_8_15">#N/A</definedName>
    <definedName name="Estep_c1_8_16">#N/A</definedName>
    <definedName name="Estep_c1_8_38">#N/A</definedName>
    <definedName name="Estep_c2">#N/A</definedName>
    <definedName name="Estep_c2_1">#N/A</definedName>
    <definedName name="Estep_c2_1_11">#N/A</definedName>
    <definedName name="Estep_c2_1_12">#N/A</definedName>
    <definedName name="Estep_c2_1_13">#N/A</definedName>
    <definedName name="Estep_c2_1_14">#N/A</definedName>
    <definedName name="Estep_c2_1_15">#N/A</definedName>
    <definedName name="Estep_c2_1_16">#N/A</definedName>
    <definedName name="Estep_c2_1_38">#N/A</definedName>
    <definedName name="Estep_c2_10">#N/A</definedName>
    <definedName name="Estep_c2_10_11">#N/A</definedName>
    <definedName name="Estep_c2_10_12">#N/A</definedName>
    <definedName name="Estep_c2_10_13">#N/A</definedName>
    <definedName name="Estep_c2_10_14">#N/A</definedName>
    <definedName name="Estep_c2_10_15">#N/A</definedName>
    <definedName name="Estep_c2_10_16">#N/A</definedName>
    <definedName name="Estep_c2_10_38">#N/A</definedName>
    <definedName name="Estep_c2_11">#N/A</definedName>
    <definedName name="Estep_c2_12">#N/A</definedName>
    <definedName name="Estep_c2_13">#N/A</definedName>
    <definedName name="Estep_c2_14">#N/A</definedName>
    <definedName name="Estep_c2_15">#N/A</definedName>
    <definedName name="Estep_c2_16">#N/A</definedName>
    <definedName name="Estep_c2_16_11">#N/A</definedName>
    <definedName name="Estep_c2_16_12">#N/A</definedName>
    <definedName name="Estep_c2_16_13">#N/A</definedName>
    <definedName name="Estep_c2_16_14">#N/A</definedName>
    <definedName name="Estep_c2_16_15">#N/A</definedName>
    <definedName name="Estep_c2_16_16">#N/A</definedName>
    <definedName name="Estep_c2_16_38">#N/A</definedName>
    <definedName name="Estep_c2_19">#N/A</definedName>
    <definedName name="Estep_c2_19_11">#N/A</definedName>
    <definedName name="Estep_c2_19_12">#N/A</definedName>
    <definedName name="Estep_c2_19_13">#N/A</definedName>
    <definedName name="Estep_c2_19_14">#N/A</definedName>
    <definedName name="Estep_c2_19_15">#N/A</definedName>
    <definedName name="Estep_c2_19_16">#N/A</definedName>
    <definedName name="Estep_c2_19_38">#N/A</definedName>
    <definedName name="Estep_c2_20">#N/A</definedName>
    <definedName name="Estep_c2_20_11">#N/A</definedName>
    <definedName name="Estep_c2_20_12">#N/A</definedName>
    <definedName name="Estep_c2_20_13">#N/A</definedName>
    <definedName name="Estep_c2_20_14">#N/A</definedName>
    <definedName name="Estep_c2_20_15">#N/A</definedName>
    <definedName name="Estep_c2_20_16">#N/A</definedName>
    <definedName name="Estep_c2_20_38">#N/A</definedName>
    <definedName name="Estep_c2_22">#N/A</definedName>
    <definedName name="Estep_c2_22_11">#N/A</definedName>
    <definedName name="Estep_c2_22_12">#N/A</definedName>
    <definedName name="Estep_c2_22_13">#N/A</definedName>
    <definedName name="Estep_c2_22_14">#N/A</definedName>
    <definedName name="Estep_c2_22_15">#N/A</definedName>
    <definedName name="Estep_c2_22_16">#N/A</definedName>
    <definedName name="Estep_c2_22_38">#N/A</definedName>
    <definedName name="Estep_c2_23">#N/A</definedName>
    <definedName name="Estep_c2_23_11">#N/A</definedName>
    <definedName name="Estep_c2_23_12">#N/A</definedName>
    <definedName name="Estep_c2_23_13">#N/A</definedName>
    <definedName name="Estep_c2_23_14">#N/A</definedName>
    <definedName name="Estep_c2_23_15">#N/A</definedName>
    <definedName name="Estep_c2_23_16">#N/A</definedName>
    <definedName name="Estep_c2_23_38">#N/A</definedName>
    <definedName name="Estep_c2_26">#N/A</definedName>
    <definedName name="Estep_c2_26_11">#N/A</definedName>
    <definedName name="Estep_c2_26_12">#N/A</definedName>
    <definedName name="Estep_c2_26_13">#N/A</definedName>
    <definedName name="Estep_c2_26_14">#N/A</definedName>
    <definedName name="Estep_c2_26_15">#N/A</definedName>
    <definedName name="Estep_c2_26_16">#N/A</definedName>
    <definedName name="Estep_c2_26_38">#N/A</definedName>
    <definedName name="Estep_c2_29">#N/A</definedName>
    <definedName name="Estep_c2_29_11">#N/A</definedName>
    <definedName name="Estep_c2_29_12">#N/A</definedName>
    <definedName name="Estep_c2_29_13">#N/A</definedName>
    <definedName name="Estep_c2_29_14">#N/A</definedName>
    <definedName name="Estep_c2_29_15">#N/A</definedName>
    <definedName name="Estep_c2_29_16">#N/A</definedName>
    <definedName name="Estep_c2_29_38">#N/A</definedName>
    <definedName name="Estep_c2_30" localSheetId="1">'ChiTiet (2)'!P_30*'ChiTiet (2)'!ks*'ChiTiet (2)'!ki1_30*'ChiTiet (2)'!Ig/(Lc+1.15*('ChiTiet (2)'!Lr))</definedName>
    <definedName name="Estep_c2_30">P_30*ks*ki1_30*Ig/(Lc+1.15*(Lr))</definedName>
    <definedName name="Estep_c2_30_11" localSheetId="1">'ChiTiet (2)'!P_30*'ChiTiet (2)'!ks*'ChiTiet (2)'!ki1_30_11*'ChiTiet (2)'!Ig/(Lc+1.15*('ChiTiet (2)'!Lr))</definedName>
    <definedName name="Estep_c2_30_11">P_30*ks*ki1_30_11*Ig/(Lc+1.15*(Lr))</definedName>
    <definedName name="Estep_c2_30_12" localSheetId="1">'ChiTiet (2)'!P_30*'ChiTiet (2)'!ks*'ChiTiet (2)'!ki1_30_12*'ChiTiet (2)'!Ig/(Lc+1.15*('ChiTiet (2)'!Lr))</definedName>
    <definedName name="Estep_c2_30_12">P_30*ks*ki1_30_12*Ig/(Lc+1.15*(Lr))</definedName>
    <definedName name="Estep_c2_30_13" localSheetId="1">'ChiTiet (2)'!P_30*'ChiTiet (2)'!ks*'ChiTiet (2)'!ki1_30_13*'ChiTiet (2)'!Ig/(Lc+1.15*('ChiTiet (2)'!Lr))</definedName>
    <definedName name="Estep_c2_30_13">P_30*ks*ki1_30_13*Ig/(Lc+1.15*(Lr))</definedName>
    <definedName name="Estep_c2_30_14" localSheetId="1">'ChiTiet (2)'!P_30*'ChiTiet (2)'!ks*'ChiTiet (2)'!ki1_30_14*'ChiTiet (2)'!Ig/(Lc+1.15*('ChiTiet (2)'!Lr))</definedName>
    <definedName name="Estep_c2_30_14">P_30*ks*ki1_30_14*Ig/(Lc+1.15*(Lr))</definedName>
    <definedName name="Estep_c2_30_15" localSheetId="1">'ChiTiet (2)'!P_30*'ChiTiet (2)'!ks*'ChiTiet (2)'!ki1_30_15*'ChiTiet (2)'!Ig/(Lc+1.15*('ChiTiet (2)'!Lr))</definedName>
    <definedName name="Estep_c2_30_15">P_30*ks*ki1_30_15*Ig/(Lc+1.15*(Lr))</definedName>
    <definedName name="Estep_c2_30_16" localSheetId="1">'ChiTiet (2)'!P_30*'ChiTiet (2)'!ks*'ChiTiet (2)'!ki1_30_16*'ChiTiet (2)'!Ig/(Lc+1.15*('ChiTiet (2)'!Lr))</definedName>
    <definedName name="Estep_c2_30_16">P_30*ks*ki1_30_16*Ig/(Lc+1.15*(Lr))</definedName>
    <definedName name="Estep_c2_30_38" localSheetId="1">'ChiTiet (2)'!P_30*'ChiTiet (2)'!ks*'ChiTiet (2)'!ki1_30_38*'ChiTiet (2)'!Ig/(Lc+1.15*('ChiTiet (2)'!Lr))</definedName>
    <definedName name="Estep_c2_30_38">P_30*ks*ki1_30_38*Ig/(Lc+1.15*(Lr))</definedName>
    <definedName name="Estep_c2_31">NA()</definedName>
    <definedName name="Estep_c2_32">NA()</definedName>
    <definedName name="Estep_c2_33" localSheetId="1">'ChiTiet (2)'!P_33*'ChiTiet (2)'!ks*'ChiTiet (2)'!ki1_33*'ChiTiet (2)'!Ig/(Lc+1.15*('ChiTiet (2)'!Lr))</definedName>
    <definedName name="Estep_c2_33">P_33*ks*ki1_33*Ig/(Lc+1.15*(Lr))</definedName>
    <definedName name="Estep_c2_33_11" localSheetId="1">'ChiTiet (2)'!P_33*'ChiTiet (2)'!ks*'ChiTiet (2)'!ki1_33_11*'ChiTiet (2)'!Ig/(Lc+1.15*('ChiTiet (2)'!Lr))</definedName>
    <definedName name="Estep_c2_33_11">P_33*ks*ki1_33_11*Ig/(Lc+1.15*(Lr))</definedName>
    <definedName name="Estep_c2_33_12" localSheetId="1">'ChiTiet (2)'!P_33*'ChiTiet (2)'!ks*'ChiTiet (2)'!ki1_33_12*'ChiTiet (2)'!Ig/(Lc+1.15*('ChiTiet (2)'!Lr))</definedName>
    <definedName name="Estep_c2_33_12">P_33*ks*ki1_33_12*Ig/(Lc+1.15*(Lr))</definedName>
    <definedName name="Estep_c2_33_13" localSheetId="1">'ChiTiet (2)'!P_33*'ChiTiet (2)'!ks*'ChiTiet (2)'!ki1_33_13*'ChiTiet (2)'!Ig/(Lc+1.15*('ChiTiet (2)'!Lr))</definedName>
    <definedName name="Estep_c2_33_13">P_33*ks*ki1_33_13*Ig/(Lc+1.15*(Lr))</definedName>
    <definedName name="Estep_c2_33_14" localSheetId="1">'ChiTiet (2)'!P_33*'ChiTiet (2)'!ks*'ChiTiet (2)'!ki1_33_14*'ChiTiet (2)'!Ig/(Lc+1.15*('ChiTiet (2)'!Lr))</definedName>
    <definedName name="Estep_c2_33_14">P_33*ks*ki1_33_14*Ig/(Lc+1.15*(Lr))</definedName>
    <definedName name="Estep_c2_33_15" localSheetId="1">'ChiTiet (2)'!P_33*'ChiTiet (2)'!ks*'ChiTiet (2)'!ki1_33_15*'ChiTiet (2)'!Ig/(Lc+1.15*('ChiTiet (2)'!Lr))</definedName>
    <definedName name="Estep_c2_33_15">P_33*ks*ki1_33_15*Ig/(Lc+1.15*(Lr))</definedName>
    <definedName name="Estep_c2_33_16" localSheetId="1">'ChiTiet (2)'!P_33*'ChiTiet (2)'!ks*'ChiTiet (2)'!ki1_33_16*'ChiTiet (2)'!Ig/(Lc+1.15*('ChiTiet (2)'!Lr))</definedName>
    <definedName name="Estep_c2_33_16">P_33*ks*ki1_33_16*Ig/(Lc+1.15*(Lr))</definedName>
    <definedName name="Estep_c2_33_38" localSheetId="1">'ChiTiet (2)'!P_33*'ChiTiet (2)'!ks*'ChiTiet (2)'!ki1_33_38*'ChiTiet (2)'!Ig/(Lc+1.15*('ChiTiet (2)'!Lr))</definedName>
    <definedName name="Estep_c2_33_38">P_33*ks*ki1_33_38*Ig/(Lc+1.15*(Lr))</definedName>
    <definedName name="Estep_c2_34" localSheetId="1">'ChiTiet (2)'!P_34*'ChiTiet (2)'!ks*'ChiTiet (2)'!ki1_34*'ChiTiet (2)'!Ig/(Lc+1.15*('ChiTiet (2)'!Lr))</definedName>
    <definedName name="Estep_c2_34">P_34*ks*ki1_34*Ig/(Lc+1.15*(Lr))</definedName>
    <definedName name="Estep_c2_34_11" localSheetId="1">'ChiTiet (2)'!P_34*'ChiTiet (2)'!ks*'ChiTiet (2)'!ki1_34_11*'ChiTiet (2)'!Ig/(Lc+1.15*('ChiTiet (2)'!Lr))</definedName>
    <definedName name="Estep_c2_34_11">P_34*ks*ki1_34_11*Ig/(Lc+1.15*(Lr))</definedName>
    <definedName name="Estep_c2_34_12" localSheetId="1">'ChiTiet (2)'!P_34*'ChiTiet (2)'!ks*'ChiTiet (2)'!ki1_34_12*'ChiTiet (2)'!Ig/(Lc+1.15*('ChiTiet (2)'!Lr))</definedName>
    <definedName name="Estep_c2_34_12">P_34*ks*ki1_34_12*Ig/(Lc+1.15*(Lr))</definedName>
    <definedName name="Estep_c2_34_13" localSheetId="1">'ChiTiet (2)'!P_34*'ChiTiet (2)'!ks*'ChiTiet (2)'!ki1_34_13*'ChiTiet (2)'!Ig/(Lc+1.15*('ChiTiet (2)'!Lr))</definedName>
    <definedName name="Estep_c2_34_13">P_34*ks*ki1_34_13*Ig/(Lc+1.15*(Lr))</definedName>
    <definedName name="Estep_c2_34_14" localSheetId="1">'ChiTiet (2)'!P_34*'ChiTiet (2)'!ks*'ChiTiet (2)'!ki1_34_14*'ChiTiet (2)'!Ig/(Lc+1.15*('ChiTiet (2)'!Lr))</definedName>
    <definedName name="Estep_c2_34_14">P_34*ks*ki1_34_14*Ig/(Lc+1.15*(Lr))</definedName>
    <definedName name="Estep_c2_34_15" localSheetId="1">'ChiTiet (2)'!P_34*'ChiTiet (2)'!ks*'ChiTiet (2)'!ki1_34_15*'ChiTiet (2)'!Ig/(Lc+1.15*('ChiTiet (2)'!Lr))</definedName>
    <definedName name="Estep_c2_34_15">P_34*ks*ki1_34_15*Ig/(Lc+1.15*(Lr))</definedName>
    <definedName name="Estep_c2_34_16" localSheetId="1">'ChiTiet (2)'!P_34*'ChiTiet (2)'!ks*'ChiTiet (2)'!ki1_34_16*'ChiTiet (2)'!Ig/(Lc+1.15*('ChiTiet (2)'!Lr))</definedName>
    <definedName name="Estep_c2_34_16">P_34*ks*ki1_34_16*Ig/(Lc+1.15*(Lr))</definedName>
    <definedName name="Estep_c2_34_38" localSheetId="1">'ChiTiet (2)'!P_34*'ChiTiet (2)'!ks*'ChiTiet (2)'!ki1_34_38*'ChiTiet (2)'!Ig/(Lc+1.15*('ChiTiet (2)'!Lr))</definedName>
    <definedName name="Estep_c2_34_38">P_34*ks*ki1_34_38*Ig/(Lc+1.15*(Lr))</definedName>
    <definedName name="Estep_c2_35">NA()</definedName>
    <definedName name="Estep_c2_36">NA()</definedName>
    <definedName name="Estep_c2_38">#N/A</definedName>
    <definedName name="Estep_c2_4">#N/A</definedName>
    <definedName name="Estep_c2_4_11">#N/A</definedName>
    <definedName name="Estep_c2_4_12">#N/A</definedName>
    <definedName name="Estep_c2_4_13">#N/A</definedName>
    <definedName name="Estep_c2_4_14">#N/A</definedName>
    <definedName name="Estep_c2_4_15">#N/A</definedName>
    <definedName name="Estep_c2_4_16">#N/A</definedName>
    <definedName name="Estep_c2_4_38">#N/A</definedName>
    <definedName name="Estep_c2_47">#N/A</definedName>
    <definedName name="Estep_c2_47_11">#N/A</definedName>
    <definedName name="Estep_c2_47_12">#N/A</definedName>
    <definedName name="Estep_c2_47_13">#N/A</definedName>
    <definedName name="Estep_c2_47_14">#N/A</definedName>
    <definedName name="Estep_c2_47_15">#N/A</definedName>
    <definedName name="Estep_c2_47_16">#N/A</definedName>
    <definedName name="Estep_c2_47_38">#N/A</definedName>
    <definedName name="Estep_c2_5">#N/A</definedName>
    <definedName name="Estep_c2_5_11">#N/A</definedName>
    <definedName name="Estep_c2_5_12">#N/A</definedName>
    <definedName name="Estep_c2_5_13">#N/A</definedName>
    <definedName name="Estep_c2_5_14">#N/A</definedName>
    <definedName name="Estep_c2_5_15">#N/A</definedName>
    <definedName name="Estep_c2_5_16">#N/A</definedName>
    <definedName name="Estep_c2_5_38">#N/A</definedName>
    <definedName name="Estep_c2_6">#N/A</definedName>
    <definedName name="Estep_c2_6_11">#N/A</definedName>
    <definedName name="Estep_c2_6_12">#N/A</definedName>
    <definedName name="Estep_c2_6_13">#N/A</definedName>
    <definedName name="Estep_c2_6_14">#N/A</definedName>
    <definedName name="Estep_c2_6_15">#N/A</definedName>
    <definedName name="Estep_c2_6_16">#N/A</definedName>
    <definedName name="Estep_c2_6_38">#N/A</definedName>
    <definedName name="Estep_c2_8">#N/A</definedName>
    <definedName name="Estep_c2_8_11">#N/A</definedName>
    <definedName name="Estep_c2_8_12">#N/A</definedName>
    <definedName name="Estep_c2_8_13">#N/A</definedName>
    <definedName name="Estep_c2_8_14">#N/A</definedName>
    <definedName name="Estep_c2_8_15">#N/A</definedName>
    <definedName name="Estep_c2_8_16">#N/A</definedName>
    <definedName name="Estep_c2_8_38">#N/A</definedName>
    <definedName name="ETCDC" localSheetId="1">#REF!</definedName>
    <definedName name="ETCDC">#REF!</definedName>
    <definedName name="etethtehbdex" hidden="1">{#N/A,#N/A,FALSE,"Chi tiÆt"}</definedName>
    <definedName name="êthtêt" hidden="1">{"Offgrid",#N/A,FALSE,"OFFGRID";"Region",#N/A,FALSE,"REGION";"Offgrid -2",#N/A,FALSE,"OFFGRID";"WTP",#N/A,FALSE,"WTP";"WTP -2",#N/A,FALSE,"WTP";"Project",#N/A,FALSE,"PROJECT";"Summary -2",#N/A,FALSE,"SUMMARY"}</definedName>
    <definedName name="Etouch_c1">#N/A</definedName>
    <definedName name="Etouch_c1_1">#N/A</definedName>
    <definedName name="Etouch_c1_1_11">#N/A</definedName>
    <definedName name="Etouch_c1_1_12">#N/A</definedName>
    <definedName name="Etouch_c1_1_13">#N/A</definedName>
    <definedName name="Etouch_c1_1_14">#N/A</definedName>
    <definedName name="Etouch_c1_1_15">#N/A</definedName>
    <definedName name="Etouch_c1_1_16">#N/A</definedName>
    <definedName name="Etouch_c1_1_38">#N/A</definedName>
    <definedName name="Etouch_c1_10">#N/A</definedName>
    <definedName name="Etouch_c1_10_11">#N/A</definedName>
    <definedName name="Etouch_c1_10_12">#N/A</definedName>
    <definedName name="Etouch_c1_10_13">#N/A</definedName>
    <definedName name="Etouch_c1_10_14">#N/A</definedName>
    <definedName name="Etouch_c1_10_15">#N/A</definedName>
    <definedName name="Etouch_c1_10_16">#N/A</definedName>
    <definedName name="Etouch_c1_10_38">#N/A</definedName>
    <definedName name="Etouch_c1_11">#N/A</definedName>
    <definedName name="Etouch_c1_12">#N/A</definedName>
    <definedName name="Etouch_c1_13">#N/A</definedName>
    <definedName name="Etouch_c1_14">#N/A</definedName>
    <definedName name="Etouch_c1_15">#N/A</definedName>
    <definedName name="Etouch_c1_16">#N/A</definedName>
    <definedName name="Etouch_c1_16_11">#N/A</definedName>
    <definedName name="Etouch_c1_16_12">#N/A</definedName>
    <definedName name="Etouch_c1_16_13">#N/A</definedName>
    <definedName name="Etouch_c1_16_14">#N/A</definedName>
    <definedName name="Etouch_c1_16_15">#N/A</definedName>
    <definedName name="Etouch_c1_16_16">#N/A</definedName>
    <definedName name="Etouch_c1_16_38">#N/A</definedName>
    <definedName name="Etouch_c1_19">#N/A</definedName>
    <definedName name="Etouch_c1_19_11">#N/A</definedName>
    <definedName name="Etouch_c1_19_12">#N/A</definedName>
    <definedName name="Etouch_c1_19_13">#N/A</definedName>
    <definedName name="Etouch_c1_19_14">#N/A</definedName>
    <definedName name="Etouch_c1_19_15">#N/A</definedName>
    <definedName name="Etouch_c1_19_16">#N/A</definedName>
    <definedName name="Etouch_c1_19_38">#N/A</definedName>
    <definedName name="Etouch_c1_20">#N/A</definedName>
    <definedName name="Etouch_c1_20_11">#N/A</definedName>
    <definedName name="Etouch_c1_20_12">#N/A</definedName>
    <definedName name="Etouch_c1_20_13">#N/A</definedName>
    <definedName name="Etouch_c1_20_14">#N/A</definedName>
    <definedName name="Etouch_c1_20_15">#N/A</definedName>
    <definedName name="Etouch_c1_20_16">#N/A</definedName>
    <definedName name="Etouch_c1_20_38">#N/A</definedName>
    <definedName name="Etouch_c1_22">#N/A</definedName>
    <definedName name="Etouch_c1_22_11">#N/A</definedName>
    <definedName name="Etouch_c1_22_12">#N/A</definedName>
    <definedName name="Etouch_c1_22_13">#N/A</definedName>
    <definedName name="Etouch_c1_22_14">#N/A</definedName>
    <definedName name="Etouch_c1_22_15">#N/A</definedName>
    <definedName name="Etouch_c1_22_16">#N/A</definedName>
    <definedName name="Etouch_c1_22_38">#N/A</definedName>
    <definedName name="Etouch_c1_23">#N/A</definedName>
    <definedName name="Etouch_c1_23_11">#N/A</definedName>
    <definedName name="Etouch_c1_23_12">#N/A</definedName>
    <definedName name="Etouch_c1_23_13">#N/A</definedName>
    <definedName name="Etouch_c1_23_14">#N/A</definedName>
    <definedName name="Etouch_c1_23_15">#N/A</definedName>
    <definedName name="Etouch_c1_23_16">#N/A</definedName>
    <definedName name="Etouch_c1_23_38">#N/A</definedName>
    <definedName name="Etouch_c1_26">#N/A</definedName>
    <definedName name="Etouch_c1_26_11">#N/A</definedName>
    <definedName name="Etouch_c1_26_12">#N/A</definedName>
    <definedName name="Etouch_c1_26_13">#N/A</definedName>
    <definedName name="Etouch_c1_26_14">#N/A</definedName>
    <definedName name="Etouch_c1_26_15">#N/A</definedName>
    <definedName name="Etouch_c1_26_16">#N/A</definedName>
    <definedName name="Etouch_c1_26_38">#N/A</definedName>
    <definedName name="Etouch_c1_29">#N/A</definedName>
    <definedName name="Etouch_c1_29_11">#N/A</definedName>
    <definedName name="Etouch_c1_29_12">#N/A</definedName>
    <definedName name="Etouch_c1_29_13">#N/A</definedName>
    <definedName name="Etouch_c1_29_14">#N/A</definedName>
    <definedName name="Etouch_c1_29_15">#N/A</definedName>
    <definedName name="Etouch_c1_29_16">#N/A</definedName>
    <definedName name="Etouch_c1_29_38">#N/A</definedName>
    <definedName name="Etouch_c1_30" localSheetId="1">'ChiTiet (2)'!P_30*'ChiTiet (2)'!Km*'ChiTiet (2)'!Ki*'ChiTiet (2)'!Ig/(Lc+'ChiTiet (2)'!Lrf)</definedName>
    <definedName name="Etouch_c1_30">P_30*Km*Ki*Ig/(Lc+Lrf)</definedName>
    <definedName name="Etouch_c1_30_11" localSheetId="1">'ChiTiet (2)'!P_30*'ChiTiet (2)'!Km*'ChiTiet (2)'!Ki*'ChiTiet (2)'!Ig/(Lc+'ChiTiet (2)'!Lrf)</definedName>
    <definedName name="Etouch_c1_30_11">P_30*Km*Ki*Ig/(Lc+Lrf)</definedName>
    <definedName name="Etouch_c1_30_12" localSheetId="1">'ChiTiet (2)'!P_30*'ChiTiet (2)'!Km*'ChiTiet (2)'!Ki*'ChiTiet (2)'!Ig/(Lc+'ChiTiet (2)'!Lrf)</definedName>
    <definedName name="Etouch_c1_30_12">P_30*Km*Ki*Ig/(Lc+Lrf)</definedName>
    <definedName name="Etouch_c1_30_13" localSheetId="1">'ChiTiet (2)'!P_30*'ChiTiet (2)'!Km*'ChiTiet (2)'!Ki*'ChiTiet (2)'!Ig/(Lc+'ChiTiet (2)'!Lrf)</definedName>
    <definedName name="Etouch_c1_30_13">P_30*Km*Ki*Ig/(Lc+Lrf)</definedName>
    <definedName name="Etouch_c1_30_14" localSheetId="1">'ChiTiet (2)'!P_30*'ChiTiet (2)'!Km*'ChiTiet (2)'!Ki*'ChiTiet (2)'!Ig/(Lc+'ChiTiet (2)'!Lrf)</definedName>
    <definedName name="Etouch_c1_30_14">P_30*Km*Ki*Ig/(Lc+Lrf)</definedName>
    <definedName name="Etouch_c1_30_15" localSheetId="1">'ChiTiet (2)'!P_30*'ChiTiet (2)'!Km*'ChiTiet (2)'!Ki*'ChiTiet (2)'!Ig/(Lc+'ChiTiet (2)'!Lrf)</definedName>
    <definedName name="Etouch_c1_30_15">P_30*Km*Ki*Ig/(Lc+Lrf)</definedName>
    <definedName name="Etouch_c1_30_16" localSheetId="1">'ChiTiet (2)'!P_30*'ChiTiet (2)'!Km*'ChiTiet (2)'!Ki*'ChiTiet (2)'!Ig/(Lc+'ChiTiet (2)'!Lrf)</definedName>
    <definedName name="Etouch_c1_30_16">P_30*Km*Ki*Ig/(Lc+Lrf)</definedName>
    <definedName name="Etouch_c1_30_38" localSheetId="1">'ChiTiet (2)'!P_30*'ChiTiet (2)'!Km*'ChiTiet (2)'!Ki*'ChiTiet (2)'!Ig/(Lc+'ChiTiet (2)'!Lrf)</definedName>
    <definedName name="Etouch_c1_30_38">P_30*Km*Ki*Ig/(Lc+Lrf)</definedName>
    <definedName name="Etouch_c1_31">NA()</definedName>
    <definedName name="Etouch_c1_32">NA()</definedName>
    <definedName name="Etouch_c1_33" localSheetId="1">'ChiTiet (2)'!P_33*'ChiTiet (2)'!Km*'ChiTiet (2)'!Ki*'ChiTiet (2)'!Ig/(Lc+'ChiTiet (2)'!Lrf)</definedName>
    <definedName name="Etouch_c1_33">P_33*Km*Ki*Ig/(Lc+Lrf)</definedName>
    <definedName name="Etouch_c1_33_11" localSheetId="1">'ChiTiet (2)'!P_33*'ChiTiet (2)'!Km*'ChiTiet (2)'!Ki*'ChiTiet (2)'!Ig/(Lc+'ChiTiet (2)'!Lrf)</definedName>
    <definedName name="Etouch_c1_33_11">P_33*Km*Ki*Ig/(Lc+Lrf)</definedName>
    <definedName name="Etouch_c1_33_12" localSheetId="1">'ChiTiet (2)'!P_33*'ChiTiet (2)'!Km*'ChiTiet (2)'!Ki*'ChiTiet (2)'!Ig/(Lc+'ChiTiet (2)'!Lrf)</definedName>
    <definedName name="Etouch_c1_33_12">P_33*Km*Ki*Ig/(Lc+Lrf)</definedName>
    <definedName name="Etouch_c1_33_13" localSheetId="1">'ChiTiet (2)'!P_33*'ChiTiet (2)'!Km*'ChiTiet (2)'!Ki*'ChiTiet (2)'!Ig/(Lc+'ChiTiet (2)'!Lrf)</definedName>
    <definedName name="Etouch_c1_33_13">P_33*Km*Ki*Ig/(Lc+Lrf)</definedName>
    <definedName name="Etouch_c1_33_14" localSheetId="1">'ChiTiet (2)'!P_33*'ChiTiet (2)'!Km*'ChiTiet (2)'!Ki*'ChiTiet (2)'!Ig/(Lc+'ChiTiet (2)'!Lrf)</definedName>
    <definedName name="Etouch_c1_33_14">P_33*Km*Ki*Ig/(Lc+Lrf)</definedName>
    <definedName name="Etouch_c1_33_15" localSheetId="1">'ChiTiet (2)'!P_33*'ChiTiet (2)'!Km*'ChiTiet (2)'!Ki*'ChiTiet (2)'!Ig/(Lc+'ChiTiet (2)'!Lrf)</definedName>
    <definedName name="Etouch_c1_33_15">P_33*Km*Ki*Ig/(Lc+Lrf)</definedName>
    <definedName name="Etouch_c1_33_16" localSheetId="1">'ChiTiet (2)'!P_33*'ChiTiet (2)'!Km*'ChiTiet (2)'!Ki*'ChiTiet (2)'!Ig/(Lc+'ChiTiet (2)'!Lrf)</definedName>
    <definedName name="Etouch_c1_33_16">P_33*Km*Ki*Ig/(Lc+Lrf)</definedName>
    <definedName name="Etouch_c1_33_38" localSheetId="1">'ChiTiet (2)'!P_33*'ChiTiet (2)'!Km*'ChiTiet (2)'!Ki*'ChiTiet (2)'!Ig/(Lc+'ChiTiet (2)'!Lrf)</definedName>
    <definedName name="Etouch_c1_33_38">P_33*Km*Ki*Ig/(Lc+Lrf)</definedName>
    <definedName name="Etouch_c1_34" localSheetId="1">'ChiTiet (2)'!P_34*'ChiTiet (2)'!Km*'ChiTiet (2)'!Ki*'ChiTiet (2)'!Ig/(Lc+'ChiTiet (2)'!Lrf)</definedName>
    <definedName name="Etouch_c1_34">P_34*Km*Ki*Ig/(Lc+Lrf)</definedName>
    <definedName name="Etouch_c1_34_11" localSheetId="1">'ChiTiet (2)'!P_34*'ChiTiet (2)'!Km*'ChiTiet (2)'!Ki*'ChiTiet (2)'!Ig/(Lc+'ChiTiet (2)'!Lrf)</definedName>
    <definedName name="Etouch_c1_34_11">P_34*Km*Ki*Ig/(Lc+Lrf)</definedName>
    <definedName name="Etouch_c1_34_12" localSheetId="1">'ChiTiet (2)'!P_34*'ChiTiet (2)'!Km*'ChiTiet (2)'!Ki*'ChiTiet (2)'!Ig/(Lc+'ChiTiet (2)'!Lrf)</definedName>
    <definedName name="Etouch_c1_34_12">P_34*Km*Ki*Ig/(Lc+Lrf)</definedName>
    <definedName name="Etouch_c1_34_13" localSheetId="1">'ChiTiet (2)'!P_34*'ChiTiet (2)'!Km*'ChiTiet (2)'!Ki*'ChiTiet (2)'!Ig/(Lc+'ChiTiet (2)'!Lrf)</definedName>
    <definedName name="Etouch_c1_34_13">P_34*Km*Ki*Ig/(Lc+Lrf)</definedName>
    <definedName name="Etouch_c1_34_14" localSheetId="1">'ChiTiet (2)'!P_34*'ChiTiet (2)'!Km*'ChiTiet (2)'!Ki*'ChiTiet (2)'!Ig/(Lc+'ChiTiet (2)'!Lrf)</definedName>
    <definedName name="Etouch_c1_34_14">P_34*Km*Ki*Ig/(Lc+Lrf)</definedName>
    <definedName name="Etouch_c1_34_15" localSheetId="1">'ChiTiet (2)'!P_34*'ChiTiet (2)'!Km*'ChiTiet (2)'!Ki*'ChiTiet (2)'!Ig/(Lc+'ChiTiet (2)'!Lrf)</definedName>
    <definedName name="Etouch_c1_34_15">P_34*Km*Ki*Ig/(Lc+Lrf)</definedName>
    <definedName name="Etouch_c1_34_16" localSheetId="1">'ChiTiet (2)'!P_34*'ChiTiet (2)'!Km*'ChiTiet (2)'!Ki*'ChiTiet (2)'!Ig/(Lc+'ChiTiet (2)'!Lrf)</definedName>
    <definedName name="Etouch_c1_34_16">P_34*Km*Ki*Ig/(Lc+Lrf)</definedName>
    <definedName name="Etouch_c1_34_38" localSheetId="1">'ChiTiet (2)'!P_34*'ChiTiet (2)'!Km*'ChiTiet (2)'!Ki*'ChiTiet (2)'!Ig/(Lc+'ChiTiet (2)'!Lrf)</definedName>
    <definedName name="Etouch_c1_34_38">P_34*Km*Ki*Ig/(Lc+Lrf)</definedName>
    <definedName name="Etouch_c1_35">NA()</definedName>
    <definedName name="Etouch_c1_36">NA()</definedName>
    <definedName name="Etouch_c1_38">#N/A</definedName>
    <definedName name="Etouch_c1_4">#N/A</definedName>
    <definedName name="Etouch_c1_4_11">#N/A</definedName>
    <definedName name="Etouch_c1_4_12">#N/A</definedName>
    <definedName name="Etouch_c1_4_13">#N/A</definedName>
    <definedName name="Etouch_c1_4_14">#N/A</definedName>
    <definedName name="Etouch_c1_4_15">#N/A</definedName>
    <definedName name="Etouch_c1_4_16">#N/A</definedName>
    <definedName name="Etouch_c1_4_38">#N/A</definedName>
    <definedName name="Etouch_c1_47">#N/A</definedName>
    <definedName name="Etouch_c1_47_11">#N/A</definedName>
    <definedName name="Etouch_c1_47_12">#N/A</definedName>
    <definedName name="Etouch_c1_47_13">#N/A</definedName>
    <definedName name="Etouch_c1_47_14">#N/A</definedName>
    <definedName name="Etouch_c1_47_15">#N/A</definedName>
    <definedName name="Etouch_c1_47_16">#N/A</definedName>
    <definedName name="Etouch_c1_47_38">#N/A</definedName>
    <definedName name="Etouch_c1_5">#N/A</definedName>
    <definedName name="Etouch_c1_5_11">#N/A</definedName>
    <definedName name="Etouch_c1_5_12">#N/A</definedName>
    <definedName name="Etouch_c1_5_13">#N/A</definedName>
    <definedName name="Etouch_c1_5_14">#N/A</definedName>
    <definedName name="Etouch_c1_5_15">#N/A</definedName>
    <definedName name="Etouch_c1_5_16">#N/A</definedName>
    <definedName name="Etouch_c1_5_38">#N/A</definedName>
    <definedName name="Etouch_c1_6">#N/A</definedName>
    <definedName name="Etouch_c1_6_11">#N/A</definedName>
    <definedName name="Etouch_c1_6_12">#N/A</definedName>
    <definedName name="Etouch_c1_6_13">#N/A</definedName>
    <definedName name="Etouch_c1_6_14">#N/A</definedName>
    <definedName name="Etouch_c1_6_15">#N/A</definedName>
    <definedName name="Etouch_c1_6_16">#N/A</definedName>
    <definedName name="Etouch_c1_6_38">#N/A</definedName>
    <definedName name="Etouch_c1_8">#N/A</definedName>
    <definedName name="Etouch_c1_8_11">#N/A</definedName>
    <definedName name="Etouch_c1_8_12">#N/A</definedName>
    <definedName name="Etouch_c1_8_13">#N/A</definedName>
    <definedName name="Etouch_c1_8_14">#N/A</definedName>
    <definedName name="Etouch_c1_8_15">#N/A</definedName>
    <definedName name="Etouch_c1_8_16">#N/A</definedName>
    <definedName name="Etouch_c1_8_38">#N/A</definedName>
    <definedName name="Etouch_c2">#N/A</definedName>
    <definedName name="Etouch_c2_1">#N/A</definedName>
    <definedName name="Etouch_c2_1_11">#N/A</definedName>
    <definedName name="Etouch_c2_1_12">#N/A</definedName>
    <definedName name="Etouch_c2_1_13">#N/A</definedName>
    <definedName name="Etouch_c2_1_14">#N/A</definedName>
    <definedName name="Etouch_c2_1_15">#N/A</definedName>
    <definedName name="Etouch_c2_1_16">#N/A</definedName>
    <definedName name="Etouch_c2_1_38">#N/A</definedName>
    <definedName name="Etouch_c2_10">#N/A</definedName>
    <definedName name="Etouch_c2_10_11">#N/A</definedName>
    <definedName name="Etouch_c2_10_12">#N/A</definedName>
    <definedName name="Etouch_c2_10_13">#N/A</definedName>
    <definedName name="Etouch_c2_10_14">#N/A</definedName>
    <definedName name="Etouch_c2_10_15">#N/A</definedName>
    <definedName name="Etouch_c2_10_16">#N/A</definedName>
    <definedName name="Etouch_c2_10_38">#N/A</definedName>
    <definedName name="Etouch_c2_11">#N/A</definedName>
    <definedName name="Etouch_c2_12">#N/A</definedName>
    <definedName name="Etouch_c2_13">#N/A</definedName>
    <definedName name="Etouch_c2_14">#N/A</definedName>
    <definedName name="Etouch_c2_15">#N/A</definedName>
    <definedName name="Etouch_c2_16">#N/A</definedName>
    <definedName name="Etouch_c2_16_11">#N/A</definedName>
    <definedName name="Etouch_c2_16_12">#N/A</definedName>
    <definedName name="Etouch_c2_16_13">#N/A</definedName>
    <definedName name="Etouch_c2_16_14">#N/A</definedName>
    <definedName name="Etouch_c2_16_15">#N/A</definedName>
    <definedName name="Etouch_c2_16_16">#N/A</definedName>
    <definedName name="Etouch_c2_16_38">#N/A</definedName>
    <definedName name="Etouch_c2_19">#N/A</definedName>
    <definedName name="Etouch_c2_19_11">#N/A</definedName>
    <definedName name="Etouch_c2_19_12">#N/A</definedName>
    <definedName name="Etouch_c2_19_13">#N/A</definedName>
    <definedName name="Etouch_c2_19_14">#N/A</definedName>
    <definedName name="Etouch_c2_19_15">#N/A</definedName>
    <definedName name="Etouch_c2_19_16">#N/A</definedName>
    <definedName name="Etouch_c2_19_38">#N/A</definedName>
    <definedName name="Etouch_c2_20">#N/A</definedName>
    <definedName name="Etouch_c2_20_11">#N/A</definedName>
    <definedName name="Etouch_c2_20_12">#N/A</definedName>
    <definedName name="Etouch_c2_20_13">#N/A</definedName>
    <definedName name="Etouch_c2_20_14">#N/A</definedName>
    <definedName name="Etouch_c2_20_15">#N/A</definedName>
    <definedName name="Etouch_c2_20_16">#N/A</definedName>
    <definedName name="Etouch_c2_20_38">#N/A</definedName>
    <definedName name="Etouch_c2_22">#N/A</definedName>
    <definedName name="Etouch_c2_22_11">#N/A</definedName>
    <definedName name="Etouch_c2_22_12">#N/A</definedName>
    <definedName name="Etouch_c2_22_13">#N/A</definedName>
    <definedName name="Etouch_c2_22_14">#N/A</definedName>
    <definedName name="Etouch_c2_22_15">#N/A</definedName>
    <definedName name="Etouch_c2_22_16">#N/A</definedName>
    <definedName name="Etouch_c2_22_38">#N/A</definedName>
    <definedName name="Etouch_c2_23">#N/A</definedName>
    <definedName name="Etouch_c2_23_11">#N/A</definedName>
    <definedName name="Etouch_c2_23_12">#N/A</definedName>
    <definedName name="Etouch_c2_23_13">#N/A</definedName>
    <definedName name="Etouch_c2_23_14">#N/A</definedName>
    <definedName name="Etouch_c2_23_15">#N/A</definedName>
    <definedName name="Etouch_c2_23_16">#N/A</definedName>
    <definedName name="Etouch_c2_23_38">#N/A</definedName>
    <definedName name="Etouch_c2_26">#N/A</definedName>
    <definedName name="Etouch_c2_26_11">#N/A</definedName>
    <definedName name="Etouch_c2_26_12">#N/A</definedName>
    <definedName name="Etouch_c2_26_13">#N/A</definedName>
    <definedName name="Etouch_c2_26_14">#N/A</definedName>
    <definedName name="Etouch_c2_26_15">#N/A</definedName>
    <definedName name="Etouch_c2_26_16">#N/A</definedName>
    <definedName name="Etouch_c2_26_38">#N/A</definedName>
    <definedName name="Etouch_c2_29">#N/A</definedName>
    <definedName name="Etouch_c2_29_11">#N/A</definedName>
    <definedName name="Etouch_c2_29_12">#N/A</definedName>
    <definedName name="Etouch_c2_29_13">#N/A</definedName>
    <definedName name="Etouch_c2_29_14">#N/A</definedName>
    <definedName name="Etouch_c2_29_15">#N/A</definedName>
    <definedName name="Etouch_c2_29_16">#N/A</definedName>
    <definedName name="Etouch_c2_29_38">#N/A</definedName>
    <definedName name="Etouch_c2_30" localSheetId="1">'ChiTiet (2)'!P_30*'ChiTiet (2)'!Km*'ChiTiet (2)'!Ki*'ChiTiet (2)'!Ig/(Lc+1.15*('ChiTiet (2)'!Lr))</definedName>
    <definedName name="Etouch_c2_30">P_30*Km*Ki*Ig/(Lc+1.15*(Lr))</definedName>
    <definedName name="Etouch_c2_30_11" localSheetId="1">'ChiTiet (2)'!P_30*'ChiTiet (2)'!Km*'ChiTiet (2)'!Ki*'ChiTiet (2)'!Ig/(Lc+1.15*('ChiTiet (2)'!Lr))</definedName>
    <definedName name="Etouch_c2_30_11">P_30*Km*Ki*Ig/(Lc+1.15*(Lr))</definedName>
    <definedName name="Etouch_c2_30_12" localSheetId="1">'ChiTiet (2)'!P_30*'ChiTiet (2)'!Km*'ChiTiet (2)'!Ki*'ChiTiet (2)'!Ig/(Lc+1.15*('ChiTiet (2)'!Lr))</definedName>
    <definedName name="Etouch_c2_30_12">P_30*Km*Ki*Ig/(Lc+1.15*(Lr))</definedName>
    <definedName name="Etouch_c2_30_13" localSheetId="1">'ChiTiet (2)'!P_30*'ChiTiet (2)'!Km*'ChiTiet (2)'!Ki*'ChiTiet (2)'!Ig/(Lc+1.15*('ChiTiet (2)'!Lr))</definedName>
    <definedName name="Etouch_c2_30_13">P_30*Km*Ki*Ig/(Lc+1.15*(Lr))</definedName>
    <definedName name="Etouch_c2_30_14" localSheetId="1">'ChiTiet (2)'!P_30*'ChiTiet (2)'!Km*'ChiTiet (2)'!Ki*'ChiTiet (2)'!Ig/(Lc+1.15*('ChiTiet (2)'!Lr))</definedName>
    <definedName name="Etouch_c2_30_14">P_30*Km*Ki*Ig/(Lc+1.15*(Lr))</definedName>
    <definedName name="Etouch_c2_30_15" localSheetId="1">'ChiTiet (2)'!P_30*'ChiTiet (2)'!Km*'ChiTiet (2)'!Ki*'ChiTiet (2)'!Ig/(Lc+1.15*('ChiTiet (2)'!Lr))</definedName>
    <definedName name="Etouch_c2_30_15">P_30*Km*Ki*Ig/(Lc+1.15*(Lr))</definedName>
    <definedName name="Etouch_c2_30_16" localSheetId="1">'ChiTiet (2)'!P_30*'ChiTiet (2)'!Km*'ChiTiet (2)'!Ki*'ChiTiet (2)'!Ig/(Lc+1.15*('ChiTiet (2)'!Lr))</definedName>
    <definedName name="Etouch_c2_30_16">P_30*Km*Ki*Ig/(Lc+1.15*(Lr))</definedName>
    <definedName name="Etouch_c2_30_38" localSheetId="1">'ChiTiet (2)'!P_30*'ChiTiet (2)'!Km*'ChiTiet (2)'!Ki*'ChiTiet (2)'!Ig/(Lc+1.15*('ChiTiet (2)'!Lr))</definedName>
    <definedName name="Etouch_c2_30_38">P_30*Km*Ki*Ig/(Lc+1.15*(Lr))</definedName>
    <definedName name="Etouch_c2_31">NA()</definedName>
    <definedName name="Etouch_c2_32">NA()</definedName>
    <definedName name="Etouch_c2_33" localSheetId="1">'ChiTiet (2)'!P_33*'ChiTiet (2)'!Km*'ChiTiet (2)'!Ki*'ChiTiet (2)'!Ig/(Lc+1.15*('ChiTiet (2)'!Lr))</definedName>
    <definedName name="Etouch_c2_33">P_33*Km*Ki*Ig/(Lc+1.15*(Lr))</definedName>
    <definedName name="Etouch_c2_33_11" localSheetId="1">'ChiTiet (2)'!P_33*'ChiTiet (2)'!Km*'ChiTiet (2)'!Ki*'ChiTiet (2)'!Ig/(Lc+1.15*('ChiTiet (2)'!Lr))</definedName>
    <definedName name="Etouch_c2_33_11">P_33*Km*Ki*Ig/(Lc+1.15*(Lr))</definedName>
    <definedName name="Etouch_c2_33_12" localSheetId="1">'ChiTiet (2)'!P_33*'ChiTiet (2)'!Km*'ChiTiet (2)'!Ki*'ChiTiet (2)'!Ig/(Lc+1.15*('ChiTiet (2)'!Lr))</definedName>
    <definedName name="Etouch_c2_33_12">P_33*Km*Ki*Ig/(Lc+1.15*(Lr))</definedName>
    <definedName name="Etouch_c2_33_13" localSheetId="1">'ChiTiet (2)'!P_33*'ChiTiet (2)'!Km*'ChiTiet (2)'!Ki*'ChiTiet (2)'!Ig/(Lc+1.15*('ChiTiet (2)'!Lr))</definedName>
    <definedName name="Etouch_c2_33_13">P_33*Km*Ki*Ig/(Lc+1.15*(Lr))</definedName>
    <definedName name="Etouch_c2_33_14" localSheetId="1">'ChiTiet (2)'!P_33*'ChiTiet (2)'!Km*'ChiTiet (2)'!Ki*'ChiTiet (2)'!Ig/(Lc+1.15*('ChiTiet (2)'!Lr))</definedName>
    <definedName name="Etouch_c2_33_14">P_33*Km*Ki*Ig/(Lc+1.15*(Lr))</definedName>
    <definedName name="Etouch_c2_33_15" localSheetId="1">'ChiTiet (2)'!P_33*'ChiTiet (2)'!Km*'ChiTiet (2)'!Ki*'ChiTiet (2)'!Ig/(Lc+1.15*('ChiTiet (2)'!Lr))</definedName>
    <definedName name="Etouch_c2_33_15">P_33*Km*Ki*Ig/(Lc+1.15*(Lr))</definedName>
    <definedName name="Etouch_c2_33_16" localSheetId="1">'ChiTiet (2)'!P_33*'ChiTiet (2)'!Km*'ChiTiet (2)'!Ki*'ChiTiet (2)'!Ig/(Lc+1.15*('ChiTiet (2)'!Lr))</definedName>
    <definedName name="Etouch_c2_33_16">P_33*Km*Ki*Ig/(Lc+1.15*(Lr))</definedName>
    <definedName name="Etouch_c2_33_38" localSheetId="1">'ChiTiet (2)'!P_33*'ChiTiet (2)'!Km*'ChiTiet (2)'!Ki*'ChiTiet (2)'!Ig/(Lc+1.15*('ChiTiet (2)'!Lr))</definedName>
    <definedName name="Etouch_c2_33_38">P_33*Km*Ki*Ig/(Lc+1.15*(Lr))</definedName>
    <definedName name="Etouch_c2_34" localSheetId="1">'ChiTiet (2)'!P_34*'ChiTiet (2)'!Km*'ChiTiet (2)'!Ki*'ChiTiet (2)'!Ig/(Lc+1.15*('ChiTiet (2)'!Lr))</definedName>
    <definedName name="Etouch_c2_34">P_34*Km*Ki*Ig/(Lc+1.15*(Lr))</definedName>
    <definedName name="Etouch_c2_34_11" localSheetId="1">'ChiTiet (2)'!P_34*'ChiTiet (2)'!Km*'ChiTiet (2)'!Ki*'ChiTiet (2)'!Ig/(Lc+1.15*('ChiTiet (2)'!Lr))</definedName>
    <definedName name="Etouch_c2_34_11">P_34*Km*Ki*Ig/(Lc+1.15*(Lr))</definedName>
    <definedName name="Etouch_c2_34_12" localSheetId="1">'ChiTiet (2)'!P_34*'ChiTiet (2)'!Km*'ChiTiet (2)'!Ki*'ChiTiet (2)'!Ig/(Lc+1.15*('ChiTiet (2)'!Lr))</definedName>
    <definedName name="Etouch_c2_34_12">P_34*Km*Ki*Ig/(Lc+1.15*(Lr))</definedName>
    <definedName name="Etouch_c2_34_13" localSheetId="1">'ChiTiet (2)'!P_34*'ChiTiet (2)'!Km*'ChiTiet (2)'!Ki*'ChiTiet (2)'!Ig/(Lc+1.15*('ChiTiet (2)'!Lr))</definedName>
    <definedName name="Etouch_c2_34_13">P_34*Km*Ki*Ig/(Lc+1.15*(Lr))</definedName>
    <definedName name="Etouch_c2_34_14" localSheetId="1">'ChiTiet (2)'!P_34*'ChiTiet (2)'!Km*'ChiTiet (2)'!Ki*'ChiTiet (2)'!Ig/(Lc+1.15*('ChiTiet (2)'!Lr))</definedName>
    <definedName name="Etouch_c2_34_14">P_34*Km*Ki*Ig/(Lc+1.15*(Lr))</definedName>
    <definedName name="Etouch_c2_34_15" localSheetId="1">'ChiTiet (2)'!P_34*'ChiTiet (2)'!Km*'ChiTiet (2)'!Ki*'ChiTiet (2)'!Ig/(Lc+1.15*('ChiTiet (2)'!Lr))</definedName>
    <definedName name="Etouch_c2_34_15">P_34*Km*Ki*Ig/(Lc+1.15*(Lr))</definedName>
    <definedName name="Etouch_c2_34_16" localSheetId="1">'ChiTiet (2)'!P_34*'ChiTiet (2)'!Km*'ChiTiet (2)'!Ki*'ChiTiet (2)'!Ig/(Lc+1.15*('ChiTiet (2)'!Lr))</definedName>
    <definedName name="Etouch_c2_34_16">P_34*Km*Ki*Ig/(Lc+1.15*(Lr))</definedName>
    <definedName name="Etouch_c2_34_38" localSheetId="1">'ChiTiet (2)'!P_34*'ChiTiet (2)'!Km*'ChiTiet (2)'!Ki*'ChiTiet (2)'!Ig/(Lc+1.15*('ChiTiet (2)'!Lr))</definedName>
    <definedName name="Etouch_c2_34_38">P_34*Km*Ki*Ig/(Lc+1.15*(Lr))</definedName>
    <definedName name="Etouch_c2_35">NA()</definedName>
    <definedName name="Etouch_c2_36">NA()</definedName>
    <definedName name="Etouch_c2_38">#N/A</definedName>
    <definedName name="Etouch_c2_4">#N/A</definedName>
    <definedName name="Etouch_c2_4_11">#N/A</definedName>
    <definedName name="Etouch_c2_4_12">#N/A</definedName>
    <definedName name="Etouch_c2_4_13">#N/A</definedName>
    <definedName name="Etouch_c2_4_14">#N/A</definedName>
    <definedName name="Etouch_c2_4_15">#N/A</definedName>
    <definedName name="Etouch_c2_4_16">#N/A</definedName>
    <definedName name="Etouch_c2_4_38">#N/A</definedName>
    <definedName name="Etouch_c2_47">#N/A</definedName>
    <definedName name="Etouch_c2_47_11">#N/A</definedName>
    <definedName name="Etouch_c2_47_12">#N/A</definedName>
    <definedName name="Etouch_c2_47_13">#N/A</definedName>
    <definedName name="Etouch_c2_47_14">#N/A</definedName>
    <definedName name="Etouch_c2_47_15">#N/A</definedName>
    <definedName name="Etouch_c2_47_16">#N/A</definedName>
    <definedName name="Etouch_c2_47_38">#N/A</definedName>
    <definedName name="Etouch_c2_5">#N/A</definedName>
    <definedName name="Etouch_c2_5_11">#N/A</definedName>
    <definedName name="Etouch_c2_5_12">#N/A</definedName>
    <definedName name="Etouch_c2_5_13">#N/A</definedName>
    <definedName name="Etouch_c2_5_14">#N/A</definedName>
    <definedName name="Etouch_c2_5_15">#N/A</definedName>
    <definedName name="Etouch_c2_5_16">#N/A</definedName>
    <definedName name="Etouch_c2_5_38">#N/A</definedName>
    <definedName name="Etouch_c2_6">#N/A</definedName>
    <definedName name="Etouch_c2_6_11">#N/A</definedName>
    <definedName name="Etouch_c2_6_12">#N/A</definedName>
    <definedName name="Etouch_c2_6_13">#N/A</definedName>
    <definedName name="Etouch_c2_6_14">#N/A</definedName>
    <definedName name="Etouch_c2_6_15">#N/A</definedName>
    <definedName name="Etouch_c2_6_16">#N/A</definedName>
    <definedName name="Etouch_c2_6_38">#N/A</definedName>
    <definedName name="Etouch_c2_8">#N/A</definedName>
    <definedName name="Etouch_c2_8_11">#N/A</definedName>
    <definedName name="Etouch_c2_8_12">#N/A</definedName>
    <definedName name="Etouch_c2_8_13">#N/A</definedName>
    <definedName name="Etouch_c2_8_14">#N/A</definedName>
    <definedName name="Etouch_c2_8_15">#N/A</definedName>
    <definedName name="Etouch_c2_8_16">#N/A</definedName>
    <definedName name="Etouch_c2_8_38">#N/A</definedName>
    <definedName name="etqgsg_đhs" hidden="1">{"'Sheet1'!$L$16"}</definedName>
    <definedName name="etrw45.đ" hidden="1">{"Offgrid",#N/A,FALSE,"OFFGRID";"Region",#N/A,FALSE,"REGION";"Offgrid -2",#N/A,FALSE,"OFFGRID";"WTP",#N/A,FALSE,"WTP";"WTP -2",#N/A,FALSE,"WTP";"Project",#N/A,FALSE,"PROJECT";"Summary -2",#N/A,FALSE,"SUMMARY"}</definedName>
    <definedName name="EVNB" localSheetId="1">#REF!</definedName>
    <definedName name="EVNB">#REF!</definedName>
    <definedName name="ex" localSheetId="1">#REF!</definedName>
    <definedName name="ex">#REF!</definedName>
    <definedName name="Excel_BuiltIn__FilterDatabase_55" localSheetId="1">#REF!</definedName>
    <definedName name="Excel_BuiltIn__FilterDatabase_55">#REF!</definedName>
    <definedName name="Excel_BuiltIn_Database" localSheetId="1">#REF!</definedName>
    <definedName name="Excel_BuiltIn_Database">#REF!</definedName>
    <definedName name="Excel_BuiltIn_Database_10" localSheetId="1">#REF!</definedName>
    <definedName name="Excel_BuiltIn_Database_10">#REF!</definedName>
    <definedName name="Excel_BuiltIn_Database_19" localSheetId="1">#REF!</definedName>
    <definedName name="Excel_BuiltIn_Database_19">#REF!</definedName>
    <definedName name="Excel_BuiltIn_Database_22" localSheetId="1">#REF!</definedName>
    <definedName name="Excel_BuiltIn_Database_22">#REF!</definedName>
    <definedName name="Excel_BuiltIn_Database_23" localSheetId="1">#REF!</definedName>
    <definedName name="Excel_BuiltIn_Database_23">#REF!</definedName>
    <definedName name="Excel_BuiltIn_Database_30" localSheetId="1">#REF!</definedName>
    <definedName name="Excel_BuiltIn_Database_30">#REF!</definedName>
    <definedName name="Excel_BuiltIn_Database_31" localSheetId="1">#REF!</definedName>
    <definedName name="Excel_BuiltIn_Database_31">#REF!</definedName>
    <definedName name="Excel_BuiltIn_Database_32" localSheetId="1">#REF!</definedName>
    <definedName name="Excel_BuiltIn_Database_32">#REF!</definedName>
    <definedName name="Excel_BuiltIn_Database_33" localSheetId="1">#REF!</definedName>
    <definedName name="Excel_BuiltIn_Database_33">#REF!</definedName>
    <definedName name="Excel_BuiltIn_Database_34" localSheetId="1">#REF!</definedName>
    <definedName name="Excel_BuiltIn_Database_34">#REF!</definedName>
    <definedName name="Excel_BuiltIn_Database_35" localSheetId="1">#REF!</definedName>
    <definedName name="Excel_BuiltIn_Database_35">#REF!</definedName>
    <definedName name="Excel_BuiltIn_Database_36" localSheetId="1">#REF!</definedName>
    <definedName name="Excel_BuiltIn_Database_36">#REF!</definedName>
    <definedName name="Excel_BuiltIn_Database_47" localSheetId="1">#REF!</definedName>
    <definedName name="Excel_BuiltIn_Database_47">#REF!</definedName>
    <definedName name="Excel_BuiltIn_Database_8" localSheetId="1">#REF!</definedName>
    <definedName name="Excel_BuiltIn_Database_8">#REF!</definedName>
    <definedName name="Excel_BuiltIn_Extract" localSheetId="1">#REF!</definedName>
    <definedName name="Excel_BuiltIn_Extract">#REF!</definedName>
    <definedName name="Excel_BuiltIn_Print_Area" localSheetId="1">#REF!</definedName>
    <definedName name="Excel_BuiltIn_Print_Area">#REF!</definedName>
    <definedName name="Excel_BuiltIn_Print_Area_49" localSheetId="1">#REF!</definedName>
    <definedName name="Excel_BuiltIn_Print_Area_49">#REF!</definedName>
    <definedName name="Excel_BuiltIn_Print_Area_50" localSheetId="1">#REF!</definedName>
    <definedName name="Excel_BuiltIn_Print_Area_50">#REF!</definedName>
    <definedName name="Excel_BuiltIn_Print_Area_51" localSheetId="1">#REF!</definedName>
    <definedName name="Excel_BuiltIn_Print_Area_51">#REF!</definedName>
    <definedName name="Excel_BuiltIn_Print_Area_52" localSheetId="1">#REF!</definedName>
    <definedName name="Excel_BuiltIn_Print_Area_52">#REF!</definedName>
    <definedName name="Excel_BuiltIn_Print_Area_53" localSheetId="1">#REF!</definedName>
    <definedName name="Excel_BuiltIn_Print_Area_53">#REF!</definedName>
    <definedName name="Excel_BuiltIn_Print_Area_55" localSheetId="1">#REF!</definedName>
    <definedName name="Excel_BuiltIn_Print_Area_55">#REF!</definedName>
    <definedName name="Excel_BuiltIn_Print_Titles" localSheetId="1">#REF!</definedName>
    <definedName name="Excel_BuiltIn_Print_Titles">#REF!</definedName>
    <definedName name="Excel_BuiltIn_Print_Titles_55" localSheetId="1">#REF!</definedName>
    <definedName name="Excel_BuiltIn_Print_Titles_55">#REF!</definedName>
    <definedName name="Excel_BuiltIn_Recorder" localSheetId="1">#REF!</definedName>
    <definedName name="Excel_BuiltIn_Recorder">#REF!</definedName>
    <definedName name="_xlnm.Extract" localSheetId="0">#REF!</definedName>
    <definedName name="_xlnm.Extract" localSheetId="1">#REF!</definedName>
    <definedName name="_xlnm.Extract">#REF!</definedName>
    <definedName name="eygswgq" hidden="1">{#N/A,#N/A,FALSE,"Chi tiÆt"}</definedName>
    <definedName name="êyh" hidden="1">{"Offgrid",#N/A,FALSE,"OFFGRID";"Region",#N/A,FALSE,"REGION";"Offgrid -2",#N/A,FALSE,"OFFGRID";"WTP",#N/A,FALSE,"WTP";"WTP -2",#N/A,FALSE,"WTP";"Project",#N/A,FALSE,"PROJECT";"Summary -2",#N/A,FALSE,"SUMMARY"}</definedName>
    <definedName name="f" localSheetId="0">#REF!</definedName>
    <definedName name="f" localSheetId="1">#REF!</definedName>
    <definedName name="f">#REF!</definedName>
    <definedName name="F.01" localSheetId="1">IF(CELL("Protect",#REF!)=0,IF(#REF!="","y99999",#REF!),#REF!)</definedName>
    <definedName name="F.01">IF(CELL("Protect",#REF!)=0,IF(#REF!="","y99999",#REF!),#REF!)</definedName>
    <definedName name="F.02" localSheetId="1">IF(CELL("Protect",#REF!)=0,IF(#REF!="","y99999",#REF!),#REF!)</definedName>
    <definedName name="F.02">IF(CELL("Protect",#REF!)=0,IF(#REF!="","y99999",#REF!),#REF!)</definedName>
    <definedName name="F.03" localSheetId="1">IF(CELL("Protect",#REF!)=0,IF(#REF!="","y99999",#REF!),#REF!)</definedName>
    <definedName name="F.03">IF(CELL("Protect",#REF!)=0,IF(#REF!="","y99999",#REF!),#REF!)</definedName>
    <definedName name="F.04" localSheetId="1">IF(CELL("Protect",#REF!)=0,IF(#REF!="","",#REF!),#REF!)</definedName>
    <definedName name="F.04">IF(CELL("Protect",#REF!)=0,IF(#REF!="","",#REF!),#REF!)</definedName>
    <definedName name="F_Class1" localSheetId="1">#REF!</definedName>
    <definedName name="F_Class1">#REF!</definedName>
    <definedName name="F_Class2" localSheetId="1">#REF!</definedName>
    <definedName name="F_Class2">#REF!</definedName>
    <definedName name="F_Class3" localSheetId="1">#REF!</definedName>
    <definedName name="F_Class3">#REF!</definedName>
    <definedName name="F_Class4" localSheetId="1">#REF!</definedName>
    <definedName name="F_Class4">#REF!</definedName>
    <definedName name="F_Class5" localSheetId="1">#REF!</definedName>
    <definedName name="F_Class5">#REF!</definedName>
    <definedName name="F1bo" localSheetId="1">#REF!</definedName>
    <definedName name="F1bo">#REF!</definedName>
    <definedName name="f82E46" localSheetId="1">#REF!</definedName>
    <definedName name="f82E46">#REF!</definedName>
    <definedName name="f92F56" localSheetId="1">#REF!</definedName>
    <definedName name="f92F56">#REF!</definedName>
    <definedName name="f92F56_47" localSheetId="1">#REF!</definedName>
    <definedName name="f92F56_47">#REF!</definedName>
    <definedName name="FACTOR" localSheetId="0">#REF!</definedName>
    <definedName name="FACTOR" localSheetId="28">#REF!</definedName>
    <definedName name="FACTOR" localSheetId="1">#REF!</definedName>
    <definedName name="FACTOR" localSheetId="30">#REF!</definedName>
    <definedName name="FACTOR">#REF!</definedName>
    <definedName name="Factor1">#N/A</definedName>
    <definedName name="Factor1_1">#N/A</definedName>
    <definedName name="Factor1_1_11">#N/A</definedName>
    <definedName name="Factor1_1_12">#N/A</definedName>
    <definedName name="Factor1_1_13">#N/A</definedName>
    <definedName name="Factor1_1_14">#N/A</definedName>
    <definedName name="Factor1_1_15">#N/A</definedName>
    <definedName name="Factor1_1_16">#N/A</definedName>
    <definedName name="Factor1_1_38">#N/A</definedName>
    <definedName name="Factor1_10">#N/A</definedName>
    <definedName name="Factor1_10_11">#N/A</definedName>
    <definedName name="Factor1_10_12">#N/A</definedName>
    <definedName name="Factor1_10_13">#N/A</definedName>
    <definedName name="Factor1_10_14">#N/A</definedName>
    <definedName name="Factor1_10_15">#N/A</definedName>
    <definedName name="Factor1_10_16">#N/A</definedName>
    <definedName name="Factor1_10_38">#N/A</definedName>
    <definedName name="Factor1_11">#N/A</definedName>
    <definedName name="Factor1_12">#N/A</definedName>
    <definedName name="Factor1_13">#N/A</definedName>
    <definedName name="Factor1_14">#N/A</definedName>
    <definedName name="Factor1_15">#N/A</definedName>
    <definedName name="Factor1_16">#N/A</definedName>
    <definedName name="Factor1_16_11">#N/A</definedName>
    <definedName name="Factor1_16_12">#N/A</definedName>
    <definedName name="Factor1_16_13">#N/A</definedName>
    <definedName name="Factor1_16_14">#N/A</definedName>
    <definedName name="Factor1_16_15">#N/A</definedName>
    <definedName name="Factor1_16_16">#N/A</definedName>
    <definedName name="Factor1_16_38">#N/A</definedName>
    <definedName name="Factor1_19">#N/A</definedName>
    <definedName name="Factor1_19_11">#N/A</definedName>
    <definedName name="Factor1_19_12">#N/A</definedName>
    <definedName name="Factor1_19_13">#N/A</definedName>
    <definedName name="Factor1_19_14">#N/A</definedName>
    <definedName name="Factor1_19_15">#N/A</definedName>
    <definedName name="Factor1_19_16">#N/A</definedName>
    <definedName name="Factor1_19_38">#N/A</definedName>
    <definedName name="Factor1_20">#N/A</definedName>
    <definedName name="Factor1_20_11">#N/A</definedName>
    <definedName name="Factor1_20_12">#N/A</definedName>
    <definedName name="Factor1_20_13">#N/A</definedName>
    <definedName name="Factor1_20_14">#N/A</definedName>
    <definedName name="Factor1_20_15">#N/A</definedName>
    <definedName name="Factor1_20_16">#N/A</definedName>
    <definedName name="Factor1_20_38">#N/A</definedName>
    <definedName name="Factor1_22">#N/A</definedName>
    <definedName name="Factor1_22_11">#N/A</definedName>
    <definedName name="Factor1_22_12">#N/A</definedName>
    <definedName name="Factor1_22_13">#N/A</definedName>
    <definedName name="Factor1_22_14">#N/A</definedName>
    <definedName name="Factor1_22_15">#N/A</definedName>
    <definedName name="Factor1_22_16">#N/A</definedName>
    <definedName name="Factor1_22_38">#N/A</definedName>
    <definedName name="Factor1_23">#N/A</definedName>
    <definedName name="Factor1_23_11">#N/A</definedName>
    <definedName name="Factor1_23_12">#N/A</definedName>
    <definedName name="Factor1_23_13">#N/A</definedName>
    <definedName name="Factor1_23_14">#N/A</definedName>
    <definedName name="Factor1_23_15">#N/A</definedName>
    <definedName name="Factor1_23_16">#N/A</definedName>
    <definedName name="Factor1_23_38">#N/A</definedName>
    <definedName name="Factor1_26">#N/A</definedName>
    <definedName name="Factor1_26_11">#N/A</definedName>
    <definedName name="Factor1_26_12">#N/A</definedName>
    <definedName name="Factor1_26_13">#N/A</definedName>
    <definedName name="Factor1_26_14">#N/A</definedName>
    <definedName name="Factor1_26_15">#N/A</definedName>
    <definedName name="Factor1_26_16">#N/A</definedName>
    <definedName name="Factor1_26_38">#N/A</definedName>
    <definedName name="Factor1_29">#N/A</definedName>
    <definedName name="Factor1_29_11">#N/A</definedName>
    <definedName name="Factor1_29_12">#N/A</definedName>
    <definedName name="Factor1_29_13">#N/A</definedName>
    <definedName name="Factor1_29_14">#N/A</definedName>
    <definedName name="Factor1_29_15">#N/A</definedName>
    <definedName name="Factor1_29_16">#N/A</definedName>
    <definedName name="Factor1_29_38">#N/A</definedName>
    <definedName name="Factor1_30" localSheetId="1">('ChiTiet (2)'!P_30-'ChiTiet (2)'!PS)/('ChiTiet (2)'!P_30+'ChiTiet (2)'!PS)</definedName>
    <definedName name="Factor1_30">(P_30-PS)/(P_30+PS)</definedName>
    <definedName name="Factor1_30_11" localSheetId="1">('ChiTiet (2)'!P_30-'ChiTiet (2)'!PS)/('ChiTiet (2)'!P_30+'ChiTiet (2)'!PS)</definedName>
    <definedName name="Factor1_30_11">(P_30-PS)/(P_30+PS)</definedName>
    <definedName name="Factor1_30_12" localSheetId="1">('ChiTiet (2)'!P_30-'ChiTiet (2)'!PS)/('ChiTiet (2)'!P_30+'ChiTiet (2)'!PS)</definedName>
    <definedName name="Factor1_30_12">(P_30-PS)/(P_30+PS)</definedName>
    <definedName name="Factor1_30_13" localSheetId="1">('ChiTiet (2)'!P_30-'ChiTiet (2)'!PS)/('ChiTiet (2)'!P_30+'ChiTiet (2)'!PS)</definedName>
    <definedName name="Factor1_30_13">(P_30-PS)/(P_30+PS)</definedName>
    <definedName name="Factor1_30_14" localSheetId="1">('ChiTiet (2)'!P_30-'ChiTiet (2)'!PS)/('ChiTiet (2)'!P_30+'ChiTiet (2)'!PS)</definedName>
    <definedName name="Factor1_30_14">(P_30-PS)/(P_30+PS)</definedName>
    <definedName name="Factor1_30_15" localSheetId="1">('ChiTiet (2)'!P_30-'ChiTiet (2)'!PS)/('ChiTiet (2)'!P_30+'ChiTiet (2)'!PS)</definedName>
    <definedName name="Factor1_30_15">(P_30-PS)/(P_30+PS)</definedName>
    <definedName name="Factor1_30_16" localSheetId="1">('ChiTiet (2)'!P_30-'ChiTiet (2)'!PS)/('ChiTiet (2)'!P_30+'ChiTiet (2)'!PS)</definedName>
    <definedName name="Factor1_30_16">(P_30-PS)/(P_30+PS)</definedName>
    <definedName name="Factor1_30_38" localSheetId="1">('ChiTiet (2)'!P_30-'ChiTiet (2)'!PS)/('ChiTiet (2)'!P_30+'ChiTiet (2)'!PS)</definedName>
    <definedName name="Factor1_30_38">(P_30-PS)/(P_30+PS)</definedName>
    <definedName name="Factor1_31">NA()</definedName>
    <definedName name="Factor1_32">NA()</definedName>
    <definedName name="Factor1_33" localSheetId="1">('ChiTiet (2)'!P_33-'ChiTiet (2)'!PS)/('ChiTiet (2)'!P_33+'ChiTiet (2)'!PS)</definedName>
    <definedName name="Factor1_33">(P_33-PS)/(P_33+PS)</definedName>
    <definedName name="Factor1_33_11" localSheetId="1">('ChiTiet (2)'!P_33-'ChiTiet (2)'!PS)/('ChiTiet (2)'!P_33+'ChiTiet (2)'!PS)</definedName>
    <definedName name="Factor1_33_11">(P_33-PS)/(P_33+PS)</definedName>
    <definedName name="Factor1_33_12" localSheetId="1">('ChiTiet (2)'!P_33-'ChiTiet (2)'!PS)/('ChiTiet (2)'!P_33+'ChiTiet (2)'!PS)</definedName>
    <definedName name="Factor1_33_12">(P_33-PS)/(P_33+PS)</definedName>
    <definedName name="Factor1_33_13" localSheetId="1">('ChiTiet (2)'!P_33-'ChiTiet (2)'!PS)/('ChiTiet (2)'!P_33+'ChiTiet (2)'!PS)</definedName>
    <definedName name="Factor1_33_13">(P_33-PS)/(P_33+PS)</definedName>
    <definedName name="Factor1_33_14" localSheetId="1">('ChiTiet (2)'!P_33-'ChiTiet (2)'!PS)/('ChiTiet (2)'!P_33+'ChiTiet (2)'!PS)</definedName>
    <definedName name="Factor1_33_14">(P_33-PS)/(P_33+PS)</definedName>
    <definedName name="Factor1_33_15" localSheetId="1">('ChiTiet (2)'!P_33-'ChiTiet (2)'!PS)/('ChiTiet (2)'!P_33+'ChiTiet (2)'!PS)</definedName>
    <definedName name="Factor1_33_15">(P_33-PS)/(P_33+PS)</definedName>
    <definedName name="Factor1_33_16" localSheetId="1">('ChiTiet (2)'!P_33-'ChiTiet (2)'!PS)/('ChiTiet (2)'!P_33+'ChiTiet (2)'!PS)</definedName>
    <definedName name="Factor1_33_16">(P_33-PS)/(P_33+PS)</definedName>
    <definedName name="Factor1_33_38" localSheetId="1">('ChiTiet (2)'!P_33-'ChiTiet (2)'!PS)/('ChiTiet (2)'!P_33+'ChiTiet (2)'!PS)</definedName>
    <definedName name="Factor1_33_38">(P_33-PS)/(P_33+PS)</definedName>
    <definedName name="Factor1_34" localSheetId="1">('ChiTiet (2)'!P_34-'ChiTiet (2)'!PS)/('ChiTiet (2)'!P_34+'ChiTiet (2)'!PS)</definedName>
    <definedName name="Factor1_34">(P_34-PS)/(P_34+PS)</definedName>
    <definedName name="Factor1_34_11" localSheetId="1">('ChiTiet (2)'!P_34-'ChiTiet (2)'!PS)/('ChiTiet (2)'!P_34+'ChiTiet (2)'!PS)</definedName>
    <definedName name="Factor1_34_11">(P_34-PS)/(P_34+PS)</definedName>
    <definedName name="Factor1_34_12" localSheetId="1">('ChiTiet (2)'!P_34-'ChiTiet (2)'!PS)/('ChiTiet (2)'!P_34+'ChiTiet (2)'!PS)</definedName>
    <definedName name="Factor1_34_12">(P_34-PS)/(P_34+PS)</definedName>
    <definedName name="Factor1_34_13" localSheetId="1">('ChiTiet (2)'!P_34-'ChiTiet (2)'!PS)/('ChiTiet (2)'!P_34+'ChiTiet (2)'!PS)</definedName>
    <definedName name="Factor1_34_13">(P_34-PS)/(P_34+PS)</definedName>
    <definedName name="Factor1_34_14" localSheetId="1">('ChiTiet (2)'!P_34-'ChiTiet (2)'!PS)/('ChiTiet (2)'!P_34+'ChiTiet (2)'!PS)</definedName>
    <definedName name="Factor1_34_14">(P_34-PS)/(P_34+PS)</definedName>
    <definedName name="Factor1_34_15" localSheetId="1">('ChiTiet (2)'!P_34-'ChiTiet (2)'!PS)/('ChiTiet (2)'!P_34+'ChiTiet (2)'!PS)</definedName>
    <definedName name="Factor1_34_15">(P_34-PS)/(P_34+PS)</definedName>
    <definedName name="Factor1_34_16" localSheetId="1">('ChiTiet (2)'!P_34-'ChiTiet (2)'!PS)/('ChiTiet (2)'!P_34+'ChiTiet (2)'!PS)</definedName>
    <definedName name="Factor1_34_16">(P_34-PS)/(P_34+PS)</definedName>
    <definedName name="Factor1_34_38" localSheetId="1">('ChiTiet (2)'!P_34-'ChiTiet (2)'!PS)/('ChiTiet (2)'!P_34+'ChiTiet (2)'!PS)</definedName>
    <definedName name="Factor1_34_38">(P_34-PS)/(P_34+PS)</definedName>
    <definedName name="Factor1_35">NA()</definedName>
    <definedName name="Factor1_36">NA()</definedName>
    <definedName name="Factor1_38">#N/A</definedName>
    <definedName name="Factor1_4">#N/A</definedName>
    <definedName name="Factor1_4_11">#N/A</definedName>
    <definedName name="Factor1_4_12">#N/A</definedName>
    <definedName name="Factor1_4_13">#N/A</definedName>
    <definedName name="Factor1_4_14">#N/A</definedName>
    <definedName name="Factor1_4_15">#N/A</definedName>
    <definedName name="Factor1_4_16">#N/A</definedName>
    <definedName name="Factor1_4_38">#N/A</definedName>
    <definedName name="Factor1_47">#N/A</definedName>
    <definedName name="Factor1_47_11">#N/A</definedName>
    <definedName name="Factor1_47_12">#N/A</definedName>
    <definedName name="Factor1_47_13">#N/A</definedName>
    <definedName name="Factor1_47_14">#N/A</definedName>
    <definedName name="Factor1_47_15">#N/A</definedName>
    <definedName name="Factor1_47_16">#N/A</definedName>
    <definedName name="Factor1_47_38">#N/A</definedName>
    <definedName name="Factor1_5">#N/A</definedName>
    <definedName name="Factor1_5_11">#N/A</definedName>
    <definedName name="Factor1_5_12">#N/A</definedName>
    <definedName name="Factor1_5_13">#N/A</definedName>
    <definedName name="Factor1_5_14">#N/A</definedName>
    <definedName name="Factor1_5_15">#N/A</definedName>
    <definedName name="Factor1_5_16">#N/A</definedName>
    <definedName name="Factor1_5_38">#N/A</definedName>
    <definedName name="Factor1_6">#N/A</definedName>
    <definedName name="Factor1_6_11">#N/A</definedName>
    <definedName name="Factor1_6_12">#N/A</definedName>
    <definedName name="Factor1_6_13">#N/A</definedName>
    <definedName name="Factor1_6_14">#N/A</definedName>
    <definedName name="Factor1_6_15">#N/A</definedName>
    <definedName name="Factor1_6_16">#N/A</definedName>
    <definedName name="Factor1_6_38">#N/A</definedName>
    <definedName name="Factor1_8">#N/A</definedName>
    <definedName name="Factor1_8_11">#N/A</definedName>
    <definedName name="Factor1_8_12">#N/A</definedName>
    <definedName name="Factor1_8_13">#N/A</definedName>
    <definedName name="Factor1_8_14">#N/A</definedName>
    <definedName name="Factor1_8_15">#N/A</definedName>
    <definedName name="Factor1_8_16">#N/A</definedName>
    <definedName name="Factor1_8_38">#N/A</definedName>
    <definedName name="fbsdggdsf">{"DZ-TDTB2.XLS","Dcksat.xls"}</definedName>
    <definedName name="Fc" localSheetId="1">#REF!</definedName>
    <definedName name="Fc">#REF!</definedName>
    <definedName name="fcc" localSheetId="28">#REF!</definedName>
    <definedName name="fcc" localSheetId="1">#REF!</definedName>
    <definedName name="fcc">#REF!</definedName>
    <definedName name="fccap" localSheetId="28">#REF!</definedName>
    <definedName name="fccap" localSheetId="1">#REF!</definedName>
    <definedName name="fccap">#REF!</definedName>
    <definedName name="fch" localSheetId="28">#REF!</definedName>
    <definedName name="fch" localSheetId="1">#REF!</definedName>
    <definedName name="fch">#REF!</definedName>
    <definedName name="fcp" localSheetId="28">#REF!</definedName>
    <definedName name="fcp" localSheetId="1">#REF!</definedName>
    <definedName name="fcp">#REF!</definedName>
    <definedName name="fđhbfbd" hidden="1">{#N/A,#N/A,FALSE,"Chi tiÆt"}</definedName>
    <definedName name="fđhh" hidden="1">{"'Sheet1'!$L$16"}</definedName>
    <definedName name="FDR" localSheetId="1">#REF!</definedName>
    <definedName name="FDR">#REF!</definedName>
    <definedName name="fff" hidden="1">{"'Sheet1'!$L$16"}</definedName>
    <definedName name="fgkjmgky.yulyu." hidden="1">{"Offgrid",#N/A,FALSE,"OFFGRID";"Region",#N/A,FALSE,"REGION";"Offgrid -2",#N/A,FALSE,"OFFGRID";"WTP",#N/A,FALSE,"WTP";"WTP -2",#N/A,FALSE,"WTP";"Project",#N/A,FALSE,"PROJECT";"Summary -2",#N/A,FALSE,"SUMMARY"}</definedName>
    <definedName name="Fh" localSheetId="28">#REF!</definedName>
    <definedName name="Fh" localSheetId="1">#REF!</definedName>
    <definedName name="Fh">#REF!</definedName>
    <definedName name="fhtđhêhd" hidden="1">{"Offgrid",#N/A,FALSE,"OFFGRID";"Region",#N/A,FALSE,"REGION";"Offgrid -2",#N/A,FALSE,"OFFGRID";"WTP",#N/A,FALSE,"WTP";"WTP -2",#N/A,FALSE,"WTP";"Project",#N/A,FALSE,"PROJECT";"Summary -2",#N/A,FALSE,"SUMMARY"}</definedName>
    <definedName name="Fi" localSheetId="1">#REF!</definedName>
    <definedName name="Fi">#REF!</definedName>
    <definedName name="First" localSheetId="1">#REF!</definedName>
    <definedName name="First">#REF!</definedName>
    <definedName name="Fng" localSheetId="1">#REF!</definedName>
    <definedName name="Fng">#REF!</definedName>
    <definedName name="FP_1" localSheetId="1">#REF!</definedName>
    <definedName name="FP_1">#REF!</definedName>
    <definedName name="fr_ani" localSheetId="1">#REF!</definedName>
    <definedName name="fr_ani">#REF!</definedName>
    <definedName name="frK_bls" localSheetId="1">#REF!</definedName>
    <definedName name="frK_bls">#REF!</definedName>
    <definedName name="frN_bls" localSheetId="1">#REF!</definedName>
    <definedName name="frN_bls">#REF!</definedName>
    <definedName name="frP_bls" localSheetId="1">#REF!</definedName>
    <definedName name="frP_bls">#REF!</definedName>
    <definedName name="fs" localSheetId="1">#REF!</definedName>
    <definedName name="fs">#REF!</definedName>
    <definedName name="ftd" localSheetId="1">#REF!</definedName>
    <definedName name="ftd">#REF!</definedName>
    <definedName name="fth" localSheetId="1">#REF!</definedName>
    <definedName name="fth">#REF!</definedName>
    <definedName name="fuji" localSheetId="28">#REF!</definedName>
    <definedName name="fuji" localSheetId="1">#REF!</definedName>
    <definedName name="fuji">#REF!</definedName>
    <definedName name="Full" localSheetId="1">#REF!</definedName>
    <definedName name="Full">#REF!</definedName>
    <definedName name="Full_47" localSheetId="1">#REF!</definedName>
    <definedName name="Full_47">#REF!</definedName>
    <definedName name="fy" localSheetId="28">#REF!</definedName>
    <definedName name="fy" localSheetId="1">#REF!</definedName>
    <definedName name="fy">#REF!</definedName>
    <definedName name="G_ME" localSheetId="1">#REF!</definedName>
    <definedName name="G_ME">#REF!</definedName>
    <definedName name="G0.7_Total" localSheetId="28">#REF!</definedName>
    <definedName name="G0.7_Total" localSheetId="1">#REF!</definedName>
    <definedName name="G0.7_Total">#REF!</definedName>
    <definedName name="gach" localSheetId="1">#REF!</definedName>
    <definedName name="gach">#REF!</definedName>
    <definedName name="GAHT" localSheetId="1">#REF!</definedName>
    <definedName name="GAHT">#REF!</definedName>
    <definedName name="GaicapbocCuXLPEPVCPVCloaiCEVV18den35kV" localSheetId="1">#REF!</definedName>
    <definedName name="GaicapbocCuXLPEPVCPVCloaiCEVV18den35kV">#REF!</definedName>
    <definedName name="gama" localSheetId="1">#REF!</definedName>
    <definedName name="gama">#REF!</definedName>
    <definedName name="Gamadam" localSheetId="1">#REF!</definedName>
    <definedName name="Gamadam">#REF!</definedName>
    <definedName name="GC_CT" localSheetId="1">#REF!</definedName>
    <definedName name="GC_CT">#REF!</definedName>
    <definedName name="GC_DN" localSheetId="1">#REF!</definedName>
    <definedName name="GC_DN">#REF!</definedName>
    <definedName name="GC_HT" localSheetId="1">#REF!</definedName>
    <definedName name="GC_HT">#REF!</definedName>
    <definedName name="GC_TD" localSheetId="1">#REF!</definedName>
    <definedName name="GC_TD">#REF!</definedName>
    <definedName name="GCS" localSheetId="1">#REF!</definedName>
    <definedName name="GCS">#REF!</definedName>
    <definedName name="GDTD" localSheetId="1">#REF!</definedName>
    <definedName name="GDTD">#REF!</definedName>
    <definedName name="geo" localSheetId="1">#REF!</definedName>
    <definedName name="geo">#REF!</definedName>
    <definedName name="ggaq" hidden="1">{"Offgrid",#N/A,FALSE,"OFFGRID";"Region",#N/A,FALSE,"REGION";"Offgrid -2",#N/A,FALSE,"OFFGRID";"WTP",#N/A,FALSE,"WTP";"WTP -2",#N/A,FALSE,"WTP";"Project",#N/A,FALSE,"PROJECT";"Summary -2",#N/A,FALSE,"SUMMARY"}</definedName>
    <definedName name="ghip" localSheetId="1">#REF!</definedName>
    <definedName name="ghip">#REF!</definedName>
    <definedName name="gi">0.4</definedName>
    <definedName name="gia" localSheetId="0">#REF!</definedName>
    <definedName name="gia" localSheetId="1">#REF!</definedName>
    <definedName name="gia">#REF!</definedName>
    <definedName name="Gia_CT" localSheetId="1">#REF!</definedName>
    <definedName name="Gia_CT">#REF!</definedName>
    <definedName name="gia_tien" localSheetId="28">#REF!</definedName>
    <definedName name="gia_tien" localSheetId="1">#REF!</definedName>
    <definedName name="gia_tien">#REF!</definedName>
    <definedName name="gia_tien_BTN" localSheetId="28">#REF!</definedName>
    <definedName name="gia_tien_BTN" localSheetId="1">#REF!</definedName>
    <definedName name="gia_tien_BTN">#REF!</definedName>
    <definedName name="Gia_VT" localSheetId="1">#REF!</definedName>
    <definedName name="Gia_VT">#REF!</definedName>
    <definedName name="giaca" localSheetId="1">#REF!</definedName>
    <definedName name="giaca">#REF!</definedName>
    <definedName name="giaca_47" localSheetId="1">#REF!</definedName>
    <definedName name="giaca_47">#REF!</definedName>
    <definedName name="GiacapAvanxoanLVABCXLPE" localSheetId="1">#REF!</definedName>
    <definedName name="GiacapAvanxoanLVABCXLPE">#REF!</definedName>
    <definedName name="GiacapbocCuXLPEPVCDSTAPVCloaiCEVVST" localSheetId="1">#REF!</definedName>
    <definedName name="GiacapbocCuXLPEPVCDSTAPVCloaiCEVVST">#REF!</definedName>
    <definedName name="GiacapbocCuXLPEPVCDSTPVCloaiCEVVST12den24kV" localSheetId="1">#REF!</definedName>
    <definedName name="GiacapbocCuXLPEPVCDSTPVCloaiCEVVST12den24kV">#REF!</definedName>
    <definedName name="GiacapbocCuXLPEPVCDSTPVCloaiCEVVST18den35kV" localSheetId="1">#REF!</definedName>
    <definedName name="GiacapbocCuXLPEPVCDSTPVCloaiCEVVST18den35kV">#REF!</definedName>
    <definedName name="GiacapbocCuXLPEPVCloaiCEV" localSheetId="1">#REF!</definedName>
    <definedName name="GiacapbocCuXLPEPVCloaiCEV">#REF!</definedName>
    <definedName name="GiacapbocCuXLPEPVCloaiCEV12den24kV" localSheetId="1">#REF!</definedName>
    <definedName name="GiacapbocCuXLPEPVCloaiCEV12den24kV">#REF!</definedName>
    <definedName name="GiacapbocCuXLPEPVCloaiCEV18den35kV" localSheetId="1">#REF!</definedName>
    <definedName name="GiacapbocCuXLPEPVCloaiCEV18den35kV">#REF!</definedName>
    <definedName name="GiacapbocCuXLPEPVCPVCloaiCEVV12den24kV" localSheetId="1">#REF!</definedName>
    <definedName name="GiacapbocCuXLPEPVCPVCloaiCEVV12den24kV">#REF!</definedName>
    <definedName name="GiacapbocCuXLPEPVCSWPVCloaiCEVVSW12den24kV" localSheetId="1">#REF!</definedName>
    <definedName name="GiacapbocCuXLPEPVCSWPVCloaiCEVVSW12den24kV">#REF!</definedName>
    <definedName name="GiacapbocCuXLPEPVCSWPVCloaiCEVVSW18den35kV" localSheetId="1">#REF!</definedName>
    <definedName name="GiacapbocCuXLPEPVCSWPVCloaiCEVVSW18den35kV">#REF!</definedName>
    <definedName name="GiadayACbocPVC" localSheetId="1">#REF!</definedName>
    <definedName name="GiadayACbocPVC">#REF!</definedName>
    <definedName name="GiadayAS" localSheetId="1">#REF!</definedName>
    <definedName name="GiadayAS">#REF!</definedName>
    <definedName name="GiadayAtran" localSheetId="1">#REF!</definedName>
    <definedName name="GiadayAtran">#REF!</definedName>
    <definedName name="GiadayAV" localSheetId="1">#REF!</definedName>
    <definedName name="GiadayAV">#REF!</definedName>
    <definedName name="GiadayAXLPE1kVlkyhieuAE" localSheetId="1">#REF!</definedName>
    <definedName name="GiadayAXLPE1kVlkyhieuAE">#REF!</definedName>
    <definedName name="GiadaycapCEV" localSheetId="1">#REF!</definedName>
    <definedName name="GiadaycapCEV">#REF!</definedName>
    <definedName name="GiadaycapCuPVC600V" localSheetId="1">#REF!</definedName>
    <definedName name="GiadaycapCuPVC600V">#REF!</definedName>
    <definedName name="GiadayCVV" localSheetId="1">#REF!</definedName>
    <definedName name="GiadayCVV">#REF!</definedName>
    <definedName name="GiadayMtran" localSheetId="1">#REF!</definedName>
    <definedName name="GiadayMtran">#REF!</definedName>
    <definedName name="GIAOVIEN">3</definedName>
    <definedName name="Giasatthep" localSheetId="1">#REF!</definedName>
    <definedName name="Giasatthep">#REF!</definedName>
    <definedName name="Giaton">110000</definedName>
    <definedName name="Giaton06">140000</definedName>
    <definedName name="Giaton08">Giaton06*8/6</definedName>
    <definedName name="Giavatlieukhac" localSheetId="1">#REF!</definedName>
    <definedName name="Giavatlieukhac">#REF!</definedName>
    <definedName name="GIAVLIEUTN" localSheetId="1">#REF!</definedName>
    <definedName name="GIAVLIEUTN">#REF!</definedName>
    <definedName name="GIAVT" localSheetId="1">#REF!</definedName>
    <definedName name="GIAVT">#REF!</definedName>
    <definedName name="GIAVT_47" localSheetId="1">#REF!</definedName>
    <definedName name="GIAVT_47">#REF!</definedName>
    <definedName name="Giocong" localSheetId="1">#REF!</definedName>
    <definedName name="Giocong">#REF!</definedName>
    <definedName name="gjrđjsjs" hidden="1">{"'Sheet1'!$L$16"}</definedName>
    <definedName name="gl3p" localSheetId="0">#REF!</definedName>
    <definedName name="gl3p" localSheetId="1">#REF!</definedName>
    <definedName name="gl3p">#REF!</definedName>
    <definedName name="GoBack_11">GoBack_11</definedName>
    <definedName name="GoBack_12">GoBack_12</definedName>
    <definedName name="GoBack_13">GoBack_13</definedName>
    <definedName name="GoBack_14">GoBack_14</definedName>
    <definedName name="GoBack_15">GoBack_15</definedName>
    <definedName name="GoBack_16">GoBack_16</definedName>
    <definedName name="GoBack_38">GoBack_38</definedName>
    <definedName name="Goc32x3" localSheetId="1">#REF!</definedName>
    <definedName name="Goc32x3">#REF!</definedName>
    <definedName name="Goc35x3" localSheetId="1">#REF!</definedName>
    <definedName name="Goc35x3">#REF!</definedName>
    <definedName name="Goc40x4" localSheetId="1">#REF!</definedName>
    <definedName name="Goc40x4">#REF!</definedName>
    <definedName name="Goc45x4" localSheetId="1">#REF!</definedName>
    <definedName name="Goc45x4">#REF!</definedName>
    <definedName name="Goc50x5" localSheetId="1">#REF!</definedName>
    <definedName name="Goc50x5">#REF!</definedName>
    <definedName name="Goc63x6" localSheetId="1">#REF!</definedName>
    <definedName name="Goc63x6">#REF!</definedName>
    <definedName name="Goc75x6" localSheetId="1">#REF!</definedName>
    <definedName name="Goc75x6">#REF!</definedName>
    <definedName name="GP" localSheetId="1">#REF!</definedName>
    <definedName name="GP">#REF!</definedName>
    <definedName name="GQDUB" localSheetId="1">#REF!</definedName>
    <definedName name="GQDUB">#REF!</definedName>
    <definedName name="GRID" localSheetId="1">#REF!</definedName>
    <definedName name="GRID">#REF!</definedName>
    <definedName name="GrphActSales" localSheetId="28">#REF!</definedName>
    <definedName name="GrphActSales" localSheetId="1">#REF!</definedName>
    <definedName name="GrphActSales">#REF!</definedName>
    <definedName name="GrphActStk" localSheetId="28">#REF!</definedName>
    <definedName name="GrphActStk" localSheetId="1">#REF!</definedName>
    <definedName name="GrphActStk">#REF!</definedName>
    <definedName name="GrphPlanSales" localSheetId="28">#REF!</definedName>
    <definedName name="GrphPlanSales" localSheetId="1">#REF!</definedName>
    <definedName name="GrphPlanSales">#REF!</definedName>
    <definedName name="GrphTgtStk" localSheetId="28">#REF!</definedName>
    <definedName name="GrphTgtStk" localSheetId="1">#REF!</definedName>
    <definedName name="GrphTgtStk">#REF!</definedName>
    <definedName name="gs" localSheetId="27">#REF!</definedName>
    <definedName name="gs" localSheetId="28">#REF!</definedName>
    <definedName name="gs" localSheetId="1">#REF!</definedName>
    <definedName name="gs">#REF!</definedName>
    <definedName name="gsktxd">#N/A</definedName>
    <definedName name="gsktxd_11">#N/A</definedName>
    <definedName name="gsktxd_12">#N/A</definedName>
    <definedName name="gsktxd_13">#N/A</definedName>
    <definedName name="gsktxd_14">#N/A</definedName>
    <definedName name="gsktxd_15">#N/A</definedName>
    <definedName name="gsktxd_38">#N/A</definedName>
    <definedName name="gsktxd_47">gsktxd</definedName>
    <definedName name="gsktxd_47_11">gsktxd_11</definedName>
    <definedName name="gsktxd_47_12">gsktxd_12</definedName>
    <definedName name="gsktxd_47_13">gsktxd_13</definedName>
    <definedName name="gsktxd_47_14">gsktxd_14</definedName>
    <definedName name="gsktxd_47_15">gsktxd_15</definedName>
    <definedName name="gsktxd_47_16">gsktxd</definedName>
    <definedName name="gsktxd_47_38">gsktxd_38</definedName>
    <definedName name="Gt" localSheetId="28">#REF!</definedName>
    <definedName name="Gt" localSheetId="1">#REF!</definedName>
    <definedName name="Gt">#REF!</definedName>
    <definedName name="GTB" localSheetId="0">#REF!</definedName>
    <definedName name="GTB" localSheetId="1">#REF!</definedName>
    <definedName name="GTB">#REF!</definedName>
    <definedName name="gtbtt" localSheetId="1">#REF!</definedName>
    <definedName name="gtbtt">#REF!</definedName>
    <definedName name="gteyhưez" hidden="1">{"'Sheet1'!$L$16"}</definedName>
    <definedName name="GTHAÏNG" localSheetId="1">#REF!</definedName>
    <definedName name="GTHAÏNG">#REF!</definedName>
    <definedName name="GTRI" localSheetId="28">#REF!</definedName>
    <definedName name="GTRI" localSheetId="1">#REF!</definedName>
    <definedName name="GTRI">#REF!</definedName>
    <definedName name="GTXL" localSheetId="28">#REF!</definedName>
    <definedName name="GTXL" localSheetId="1">#REF!</definedName>
    <definedName name="GTXL">#REF!</definedName>
    <definedName name="GVLCT" localSheetId="1">#REF!</definedName>
    <definedName name="GVLCT">#REF!</definedName>
    <definedName name="GVLDGCT" localSheetId="1">#REF!</definedName>
    <definedName name="GVLDGCT">#REF!</definedName>
    <definedName name="gwf" hidden="1">{#N/A,#N/A,FALSE,"Chi tiÆt"}</definedName>
    <definedName name="Gxl" localSheetId="1">#REF!</definedName>
    <definedName name="Gxl">#REF!</definedName>
    <definedName name="gxltt" localSheetId="1">#REF!</definedName>
    <definedName name="gxltt">#REF!</definedName>
    <definedName name="h" localSheetId="0">#REF!</definedName>
    <definedName name="h" localSheetId="28">#REF!</definedName>
    <definedName name="h" localSheetId="1">#REF!</definedName>
    <definedName name="h" localSheetId="30">#REF!</definedName>
    <definedName name="h">#REF!</definedName>
    <definedName name="h.d1" localSheetId="1">#REF!</definedName>
    <definedName name="h.d1">#REF!</definedName>
    <definedName name="h.d3" localSheetId="1">#REF!</definedName>
    <definedName name="h.d3">#REF!</definedName>
    <definedName name="h.dw1" localSheetId="1">#REF!</definedName>
    <definedName name="h.dw1">#REF!</definedName>
    <definedName name="h.dw3" localSheetId="1">#REF!</definedName>
    <definedName name="h.dw3">#REF!</definedName>
    <definedName name="h.s1" localSheetId="1">#REF!</definedName>
    <definedName name="h.s1">#REF!</definedName>
    <definedName name="h.s2" localSheetId="1">#REF!</definedName>
    <definedName name="h.s2">#REF!</definedName>
    <definedName name="h.s3" localSheetId="1">#REF!</definedName>
    <definedName name="h.s3">#REF!</definedName>
    <definedName name="h.sw1" localSheetId="1">#REF!</definedName>
    <definedName name="h.sw1">#REF!</definedName>
    <definedName name="h.sw2" localSheetId="1">#REF!</definedName>
    <definedName name="h.sw2">#REF!</definedName>
    <definedName name="h.sw3" localSheetId="1">#REF!</definedName>
    <definedName name="h.sw3">#REF!</definedName>
    <definedName name="H_30" localSheetId="28">#REF!</definedName>
    <definedName name="H_30" localSheetId="1">#REF!</definedName>
    <definedName name="H_30">#REF!</definedName>
    <definedName name="H_Class1" localSheetId="1">#REF!</definedName>
    <definedName name="H_Class1">#REF!</definedName>
    <definedName name="H_Class2" localSheetId="1">#REF!</definedName>
    <definedName name="H_Class2">#REF!</definedName>
    <definedName name="H_Class3" localSheetId="1">#REF!</definedName>
    <definedName name="H_Class3">#REF!</definedName>
    <definedName name="H_Class4" localSheetId="1">#REF!</definedName>
    <definedName name="H_Class4">#REF!</definedName>
    <definedName name="H_Class5" localSheetId="1">#REF!</definedName>
    <definedName name="H_Class5">#REF!</definedName>
    <definedName name="H_THUCHTHH" localSheetId="1">#REF!</definedName>
    <definedName name="H_THUCHTHH">#REF!</definedName>
    <definedName name="H_THUCTT" localSheetId="1">#REF!</definedName>
    <definedName name="H_THUCTT">#REF!</definedName>
    <definedName name="H0.4" localSheetId="1">#REF!</definedName>
    <definedName name="H0.4">#REF!</definedName>
    <definedName name="H21dai5" localSheetId="0">#REF!</definedName>
    <definedName name="H21dai5" localSheetId="1">#REF!</definedName>
    <definedName name="H21dai5">#REF!</definedName>
    <definedName name="H21dai6" localSheetId="0">#REF!</definedName>
    <definedName name="H21dai6" localSheetId="1">#REF!</definedName>
    <definedName name="H21dai6">#REF!</definedName>
    <definedName name="H21dai75" localSheetId="0">#REF!</definedName>
    <definedName name="H21dai75" localSheetId="1">#REF!</definedName>
    <definedName name="H21dai75">#REF!</definedName>
    <definedName name="H22dai5" localSheetId="0">#REF!</definedName>
    <definedName name="H22dai5" localSheetId="1">#REF!</definedName>
    <definedName name="H22dai5">#REF!</definedName>
    <definedName name="H22dai6" localSheetId="0">#REF!</definedName>
    <definedName name="H22dai6" localSheetId="1">#REF!</definedName>
    <definedName name="H22dai6">#REF!</definedName>
    <definedName name="H22dai75" localSheetId="0">#REF!</definedName>
    <definedName name="H22dai75" localSheetId="1">#REF!</definedName>
    <definedName name="H22dai75">#REF!</definedName>
    <definedName name="H43dai5" localSheetId="0">#REF!</definedName>
    <definedName name="H43dai5" localSheetId="1">#REF!</definedName>
    <definedName name="H43dai5">#REF!</definedName>
    <definedName name="H43dai6" localSheetId="0">#REF!</definedName>
    <definedName name="H43dai6" localSheetId="1">#REF!</definedName>
    <definedName name="H43dai6">#REF!</definedName>
    <definedName name="H43dai75" localSheetId="0">#REF!</definedName>
    <definedName name="H43dai75" localSheetId="1">#REF!</definedName>
    <definedName name="H43dai75">#REF!</definedName>
    <definedName name="H44dai5" localSheetId="0">#REF!</definedName>
    <definedName name="H44dai5" localSheetId="1">#REF!</definedName>
    <definedName name="H44dai5">#REF!</definedName>
    <definedName name="H44dai6" localSheetId="0">#REF!</definedName>
    <definedName name="H44dai6" localSheetId="1">#REF!</definedName>
    <definedName name="H44dai6">#REF!</definedName>
    <definedName name="H44dai75" localSheetId="0">#REF!</definedName>
    <definedName name="H44dai75" localSheetId="1">#REF!</definedName>
    <definedName name="H44dai75">#REF!</definedName>
    <definedName name="ha" localSheetId="28">#REF!</definedName>
    <definedName name="ha" localSheetId="1">#REF!</definedName>
    <definedName name="ha">#REF!</definedName>
    <definedName name="HapCKVA" localSheetId="1">#REF!</definedName>
    <definedName name="HapCKVA">#REF!</definedName>
    <definedName name="HapCKvar" localSheetId="1">#REF!</definedName>
    <definedName name="HapCKvar">#REF!</definedName>
    <definedName name="HapCKW" localSheetId="1">#REF!</definedName>
    <definedName name="HapCKW">#REF!</definedName>
    <definedName name="HapIKVA" localSheetId="1">#REF!</definedName>
    <definedName name="HapIKVA">#REF!</definedName>
    <definedName name="HapIKvar" localSheetId="1">#REF!</definedName>
    <definedName name="HapIKvar">#REF!</definedName>
    <definedName name="HapIKW" localSheetId="1">#REF!</definedName>
    <definedName name="HapIKW">#REF!</definedName>
    <definedName name="HapKVA" localSheetId="1">#REF!</definedName>
    <definedName name="HapKVA">#REF!</definedName>
    <definedName name="HapSKVA" localSheetId="1">#REF!</definedName>
    <definedName name="HapSKVA">#REF!</definedName>
    <definedName name="HapSKW" localSheetId="1">#REF!</definedName>
    <definedName name="HapSKW">#REF!</definedName>
    <definedName name="HarvestingWage" localSheetId="1">#REF!</definedName>
    <definedName name="HarvestingWage">#REF!</definedName>
    <definedName name="hau" localSheetId="1">#REF!</definedName>
    <definedName name="hau">#REF!</definedName>
    <definedName name="Hbb" localSheetId="1">#REF!</definedName>
    <definedName name="Hbb">#REF!</definedName>
    <definedName name="HBC" localSheetId="1">#REF!</definedName>
    <definedName name="HBC">#REF!</definedName>
    <definedName name="HBL" localSheetId="1">#REF!</definedName>
    <definedName name="HBL">#REF!</definedName>
    <definedName name="Hbtt" localSheetId="1">#REF!</definedName>
    <definedName name="Hbtt">#REF!</definedName>
    <definedName name="hc" localSheetId="27">#REF!</definedName>
    <definedName name="hc" localSheetId="28">#REF!</definedName>
    <definedName name="hc" localSheetId="1">#REF!</definedName>
    <definedName name="hc">#REF!</definedName>
    <definedName name="Hcb" localSheetId="1">#REF!</definedName>
    <definedName name="Hcb">#REF!</definedName>
    <definedName name="HCM" localSheetId="1">#REF!</definedName>
    <definedName name="HCM">#REF!</definedName>
    <definedName name="HCPH" localSheetId="1">#REF!</definedName>
    <definedName name="HCPH">#REF!</definedName>
    <definedName name="HCS" localSheetId="1">#REF!</definedName>
    <definedName name="HCS">#REF!</definedName>
    <definedName name="Hctt" localSheetId="1">#REF!</definedName>
    <definedName name="Hctt">#REF!</definedName>
    <definedName name="HCU" localSheetId="1">#REF!</definedName>
    <definedName name="HCU">#REF!</definedName>
    <definedName name="Hd" localSheetId="1">#REF!</definedName>
    <definedName name="Hd">#REF!</definedName>
    <definedName name="Hdb" localSheetId="1">#REF!</definedName>
    <definedName name="Hdb">#REF!</definedName>
    <definedName name="HDC" localSheetId="1">#REF!</definedName>
    <definedName name="HDC">#REF!</definedName>
    <definedName name="HDCCT" localSheetId="1">#REF!</definedName>
    <definedName name="HDCCT">#REF!</definedName>
    <definedName name="HDCCT_47" localSheetId="1">#REF!</definedName>
    <definedName name="HDCCT_47">#REF!</definedName>
    <definedName name="HDCD" localSheetId="1">#REF!</definedName>
    <definedName name="HDCD">#REF!</definedName>
    <definedName name="HDCD_47" localSheetId="1">#REF!</definedName>
    <definedName name="HDCD_47">#REF!</definedName>
    <definedName name="HDGT" localSheetId="1">#REF!</definedName>
    <definedName name="HDGT">#REF!</definedName>
    <definedName name="HDGTN" localSheetId="1">#REF!</definedName>
    <definedName name="HDGTN">#REF!</definedName>
    <definedName name="HDGTT" localSheetId="1">#REF!</definedName>
    <definedName name="HDGTT">#REF!</definedName>
    <definedName name="HDong_VDinh110" localSheetId="1">#REF!</definedName>
    <definedName name="HDong_VDinh110">#REF!</definedName>
    <definedName name="Hdtt" localSheetId="1">#REF!</definedName>
    <definedName name="Hdtt">#REF!</definedName>
    <definedName name="HDU" localSheetId="1">#REF!</definedName>
    <definedName name="HDU">#REF!</definedName>
    <definedName name="He_so" localSheetId="28">#REF!</definedName>
    <definedName name="He_so" localSheetId="1">#REF!</definedName>
    <definedName name="He_so">#REF!</definedName>
    <definedName name="Heä_soá_laép_xaø_H">1.7</definedName>
    <definedName name="heä_soá_sình_laày" localSheetId="0">#REF!</definedName>
    <definedName name="heä_soá_sình_laày" localSheetId="1">#REF!</definedName>
    <definedName name="heä_soá_sình_laày">#REF!</definedName>
    <definedName name="heä_soá_sình_laày_16" localSheetId="1">#REF!</definedName>
    <definedName name="heä_soá_sình_laày_16">#REF!</definedName>
    <definedName name="heä_soá_sình_laày_20" localSheetId="1">#REF!</definedName>
    <definedName name="heä_soá_sình_laày_20">#REF!</definedName>
    <definedName name="heä_soá_sình_laày_22" localSheetId="1">#REF!</definedName>
    <definedName name="heä_soá_sình_laày_22">#REF!</definedName>
    <definedName name="heä_soá_sình_laày_29" localSheetId="1">#REF!</definedName>
    <definedName name="heä_soá_sình_laày_29">#REF!</definedName>
    <definedName name="heđbe" hidden="1">{"Offgrid",#N/A,FALSE,"OFFGRID";"Region",#N/A,FALSE,"REGION";"Offgrid -2",#N/A,FALSE,"OFFGRID";"WTP",#N/A,FALSE,"WTP";"WTP -2",#N/A,FALSE,"WTP";"Project",#N/A,FALSE,"PROJECT";"Summary -2",#N/A,FALSE,"SUMMARY"}</definedName>
    <definedName name="hee_opjg" hidden="1">{"'Sheet1'!$L$16"}</definedName>
    <definedName name="Hello" localSheetId="1">#REF!</definedName>
    <definedName name="Hello">#REF!</definedName>
    <definedName name="Heso_UTNK" localSheetId="0">#REF!</definedName>
    <definedName name="Heso_UTNK" localSheetId="1">#REF!</definedName>
    <definedName name="Heso_UTNK">#REF!</definedName>
    <definedName name="hesoM" localSheetId="1">#REF!</definedName>
    <definedName name="hesoM">#REF!</definedName>
    <definedName name="hesoN" localSheetId="1">#REF!</definedName>
    <definedName name="hesoN">#REF!</definedName>
    <definedName name="HesoNK" localSheetId="0">#REF!</definedName>
    <definedName name="HesoNK" localSheetId="1">#REF!</definedName>
    <definedName name="HesoNK">#REF!</definedName>
    <definedName name="Hesoton">1.1</definedName>
    <definedName name="hẻy" hidden="1">{"'Sheet1'!$L$16"}</definedName>
    <definedName name="hgadgag" hidden="1">{"Offgrid",#N/A,FALSE,"OFFGRID";"Region",#N/A,FALSE,"REGION";"Offgrid -2",#N/A,FALSE,"OFFGRID";"WTP",#N/A,FALSE,"WTP";"WTP -2",#N/A,FALSE,"WTP";"Project",#N/A,FALSE,"PROJECT";"Summary -2",#N/A,FALSE,"SUMMARY"}</definedName>
    <definedName name="hgre_zdfhgfd" hidden="1">{"'Sheet1'!$L$16"}</definedName>
    <definedName name="HH" localSheetId="28">#REF!</definedName>
    <definedName name="HH" localSheetId="1">#REF!</definedName>
    <definedName name="HH">#REF!</definedName>
    <definedName name="HHcat" localSheetId="1">#REF!</definedName>
    <definedName name="HHcat">#REF!</definedName>
    <definedName name="HHda" localSheetId="1">#REF!</definedName>
    <definedName name="HHda">#REF!</definedName>
    <definedName name="hhhthrh" hidden="1">{#N/A,#N/A,FALSE,"Chi tiÆt"}</definedName>
    <definedName name="HHIC" localSheetId="1">#REF!</definedName>
    <definedName name="HHIC">#REF!</definedName>
    <definedName name="HHT" localSheetId="1">#REF!</definedName>
    <definedName name="HHT">#REF!</definedName>
    <definedName name="HHTON" localSheetId="28">#REF!</definedName>
    <definedName name="HHTON" localSheetId="1">#REF!</definedName>
    <definedName name="HHTON">#REF!</definedName>
    <definedName name="HHTT" localSheetId="1">#REF!</definedName>
    <definedName name="HHTT">#REF!</definedName>
    <definedName name="hien" localSheetId="28">#REF!</definedName>
    <definedName name="hien" localSheetId="1">#REF!</definedName>
    <definedName name="hien">#REF!</definedName>
    <definedName name="Hinh_thuc">"bangtra"</definedName>
    <definedName name="HKE" localSheetId="1">#REF!</definedName>
    <definedName name="HKE">#REF!</definedName>
    <definedName name="HKL" localSheetId="1">#REF!</definedName>
    <definedName name="HKL">#REF!</definedName>
    <definedName name="HKLHI" localSheetId="1">#REF!</definedName>
    <definedName name="HKLHI">#REF!</definedName>
    <definedName name="HKLL" localSheetId="1">#REF!</definedName>
    <definedName name="HKLL">#REF!</definedName>
    <definedName name="HKLLLO" localSheetId="1">#REF!</definedName>
    <definedName name="HKLLLO">#REF!</definedName>
    <definedName name="HLC" localSheetId="1">#REF!</definedName>
    <definedName name="HLC">#REF!</definedName>
    <definedName name="HLIC" localSheetId="1">#REF!</definedName>
    <definedName name="HLIC">#REF!</definedName>
    <definedName name="HLU" localSheetId="1">#REF!</definedName>
    <definedName name="HLU">#REF!</definedName>
    <definedName name="hm" localSheetId="0">#REF!</definedName>
    <definedName name="hm" localSheetId="1">#REF!</definedName>
    <definedName name="hm">#REF!</definedName>
    <definedName name="hÖ_sè_vËt_liÖu_ho__b_nh" localSheetId="1">#REF!</definedName>
    <definedName name="hÖ_sè_vËt_liÖu_ho__b_nh">#REF!</definedName>
    <definedName name="HOME_MANP" localSheetId="0">#REF!</definedName>
    <definedName name="HOME_MANP" localSheetId="28">#REF!</definedName>
    <definedName name="HOME_MANP" localSheetId="1">#REF!</definedName>
    <definedName name="HOME_MANP" localSheetId="30">#REF!</definedName>
    <definedName name="HOME_MANP">#REF!</definedName>
    <definedName name="HOMEOFFICE_COST" localSheetId="0">#REF!</definedName>
    <definedName name="HOMEOFFICE_COST" localSheetId="28">#REF!</definedName>
    <definedName name="HOMEOFFICE_COST" localSheetId="1">#REF!</definedName>
    <definedName name="HOMEOFFICE_COST" localSheetId="30">#REF!</definedName>
    <definedName name="HOMEOFFICE_COST">#REF!</definedName>
    <definedName name="Hong_Quang" localSheetId="1">#REF!</definedName>
    <definedName name="Hong_Quang">#REF!</definedName>
    <definedName name="Hopnoicap" localSheetId="1">#REF!</definedName>
    <definedName name="Hopnoicap">#REF!</definedName>
    <definedName name="HR" localSheetId="1">#REF!</definedName>
    <definedName name="HR">#REF!</definedName>
    <definedName name="HRC" localSheetId="1">#REF!</definedName>
    <definedName name="HRC">#REF!</definedName>
    <definedName name="hrhe" hidden="1">{"Offgrid",#N/A,FALSE,"OFFGRID";"Region",#N/A,FALSE,"REGION";"Offgrid -2",#N/A,FALSE,"OFFGRID";"WTP",#N/A,FALSE,"WTP";"WTP -2",#N/A,FALSE,"WTP";"Project",#N/A,FALSE,"PROJECT";"Summary -2",#N/A,FALSE,"SUMMARY"}</definedName>
    <definedName name="HS_Giam">802946000/1060041660</definedName>
    <definedName name="Hsb" localSheetId="1">#REF!</definedName>
    <definedName name="Hsb">#REF!</definedName>
    <definedName name="HSCT3">0.1</definedName>
    <definedName name="hsd" localSheetId="1">#REF!</definedName>
    <definedName name="hsd">#REF!</definedName>
    <definedName name="hsdc" localSheetId="1">#REF!</definedName>
    <definedName name="hsdc">#REF!</definedName>
    <definedName name="hsdc1" localSheetId="0">#REF!</definedName>
    <definedName name="hsdc1" localSheetId="1">#REF!</definedName>
    <definedName name="hsdc1">#REF!</definedName>
    <definedName name="HSDN">2.5</definedName>
    <definedName name="hsgbhtgrư" hidden="1">{#N/A,#N/A,FALSE,"Chi tiÆt"}</definedName>
    <definedName name="HSHH" localSheetId="0">#REF!</definedName>
    <definedName name="HSHH" localSheetId="1">#REF!</definedName>
    <definedName name="HSHH">#REF!</definedName>
    <definedName name="HSHH_16" localSheetId="1">#REF!</definedName>
    <definedName name="HSHH_16">#REF!</definedName>
    <definedName name="HSHH_20" localSheetId="1">#REF!</definedName>
    <definedName name="HSHH_20">#REF!</definedName>
    <definedName name="HSHH_22" localSheetId="1">#REF!</definedName>
    <definedName name="HSHH_22">#REF!</definedName>
    <definedName name="HSHH_29" localSheetId="1">#REF!</definedName>
    <definedName name="HSHH_29">#REF!</definedName>
    <definedName name="HSHHUT" localSheetId="0">#REF!</definedName>
    <definedName name="HSHHUT" localSheetId="1">#REF!</definedName>
    <definedName name="HSHHUT">#REF!</definedName>
    <definedName name="HSHHUT_16" localSheetId="1">#REF!</definedName>
    <definedName name="HSHHUT_16">#REF!</definedName>
    <definedName name="HSHHUT_20" localSheetId="1">#REF!</definedName>
    <definedName name="HSHHUT_20">#REF!</definedName>
    <definedName name="HSHHUT_22" localSheetId="1">#REF!</definedName>
    <definedName name="HSHHUT_22">#REF!</definedName>
    <definedName name="HSHHUT_29" localSheetId="1">#REF!</definedName>
    <definedName name="HSHHUT_29">#REF!</definedName>
    <definedName name="hsk" localSheetId="1">#REF!</definedName>
    <definedName name="hsk">#REF!</definedName>
    <definedName name="hskk1_47" localSheetId="1">#REF!</definedName>
    <definedName name="hskk1_47">#REF!</definedName>
    <definedName name="HSKK35" localSheetId="1">#REF!</definedName>
    <definedName name="HSKK35">#REF!</definedName>
    <definedName name="HSKK35_16" localSheetId="1">#REF!</definedName>
    <definedName name="HSKK35_16">#REF!</definedName>
    <definedName name="HSKK35_20" localSheetId="1">#REF!</definedName>
    <definedName name="HSKK35_20">#REF!</definedName>
    <definedName name="HSKK35_22" localSheetId="1">#REF!</definedName>
    <definedName name="HSKK35_22">#REF!</definedName>
    <definedName name="HSKK35_29" localSheetId="1">#REF!</definedName>
    <definedName name="HSKK35_29">#REF!</definedName>
    <definedName name="HSLX" localSheetId="1">#REF!</definedName>
    <definedName name="HSLX">#REF!</definedName>
    <definedName name="HSLX_16" localSheetId="1">#REF!</definedName>
    <definedName name="HSLX_16">#REF!</definedName>
    <definedName name="HSLX_20" localSheetId="1">#REF!</definedName>
    <definedName name="HSLX_20">#REF!</definedName>
    <definedName name="HSLX_22" localSheetId="1">#REF!</definedName>
    <definedName name="HSLX_22">#REF!</definedName>
    <definedName name="HSLX_29" localSheetId="1">#REF!</definedName>
    <definedName name="HSLX_29">#REF!</definedName>
    <definedName name="HSLXH">1.7</definedName>
    <definedName name="HSLXP" localSheetId="1">#REF!</definedName>
    <definedName name="HSLXP">#REF!</definedName>
    <definedName name="HSLXP_16" localSheetId="1">#REF!</definedName>
    <definedName name="HSLXP_16">#REF!</definedName>
    <definedName name="HSLXP_20" localSheetId="1">#REF!</definedName>
    <definedName name="HSLXP_20">#REF!</definedName>
    <definedName name="HSLXP_22" localSheetId="1">#REF!</definedName>
    <definedName name="HSLXP_22">#REF!</definedName>
    <definedName name="HSLXP_29" localSheetId="1">#REF!</definedName>
    <definedName name="HSLXP_29">#REF!</definedName>
    <definedName name="hsm" localSheetId="1">#REF!</definedName>
    <definedName name="hsm">#REF!</definedName>
    <definedName name="HSM_Dat">1.07*1.055</definedName>
    <definedName name="HSM_Xay">1.07*1.055</definedName>
    <definedName name="HSMTC" localSheetId="1">#REF!</definedName>
    <definedName name="HSMTC">#REF!</definedName>
    <definedName name="hsn">0.5</definedName>
    <definedName name="HSNC_Dat">1.46*(1+0.2/2.342)*1.51</definedName>
    <definedName name="HSNC_Xay">1.46*(1+0.2/2.638)*1.64</definedName>
    <definedName name="HSPCKV">0.3</definedName>
    <definedName name="HSSL" localSheetId="0">#REF!</definedName>
    <definedName name="HSSL" localSheetId="1">#REF!</definedName>
    <definedName name="HSSL">#REF!</definedName>
    <definedName name="hßm4" localSheetId="1">#REF!</definedName>
    <definedName name="hßm4">#REF!</definedName>
    <definedName name="hstb" localSheetId="1">#REF!</definedName>
    <definedName name="hstb">#REF!</definedName>
    <definedName name="hstdtk" localSheetId="1">#REF!</definedName>
    <definedName name="hstdtk">#REF!</definedName>
    <definedName name="hsthep" localSheetId="1">#REF!</definedName>
    <definedName name="hsthep">#REF!</definedName>
    <definedName name="HSTL" localSheetId="1">#REF!</definedName>
    <definedName name="HSTL">#REF!</definedName>
    <definedName name="Hstt" localSheetId="1">#REF!</definedName>
    <definedName name="Hstt">#REF!</definedName>
    <definedName name="HSVC1" localSheetId="0">#REF!</definedName>
    <definedName name="HSVC1" localSheetId="1">#REF!</definedName>
    <definedName name="HSVC1">#REF!</definedName>
    <definedName name="HSVC2" localSheetId="0">#REF!</definedName>
    <definedName name="HSVC2" localSheetId="1">#REF!</definedName>
    <definedName name="HSVC2">#REF!</definedName>
    <definedName name="HSVC3" localSheetId="0">#REF!</definedName>
    <definedName name="HSVC3" localSheetId="1">#REF!</definedName>
    <definedName name="HSVC3">#REF!</definedName>
    <definedName name="hsvl" localSheetId="1">#REF!</definedName>
    <definedName name="hsvl">#REF!</definedName>
    <definedName name="HSXA" localSheetId="1">#REF!</definedName>
    <definedName name="HSXA">#REF!</definedName>
    <definedName name="ht" localSheetId="33" hidden="1">{"'Sheet1'!$L$16"}</definedName>
    <definedName name="ht" localSheetId="31" hidden="1">{"'Sheet1'!$L$16"}</definedName>
    <definedName name="ht" localSheetId="37" hidden="1">{"'Sheet1'!$L$16"}</definedName>
    <definedName name="ht" localSheetId="32" hidden="1">{"'Sheet1'!$L$16"}</definedName>
    <definedName name="ht" localSheetId="34" hidden="1">{"'Sheet1'!$L$16"}</definedName>
    <definedName name="ht" localSheetId="35" hidden="1">{"'Sheet1'!$L$16"}</definedName>
    <definedName name="ht" localSheetId="10" hidden="1">{"'Sheet1'!$L$16"}</definedName>
    <definedName name="ht" localSheetId="11" hidden="1">{"'Sheet1'!$L$16"}</definedName>
    <definedName name="ht" localSheetId="28" hidden="1">{"'Sheet1'!$L$16"}</definedName>
    <definedName name="ht" localSheetId="29" hidden="1">{"'Sheet1'!$L$16"}</definedName>
    <definedName name="ht" hidden="1">{"'Sheet1'!$L$16"}</definedName>
    <definedName name="ht25nc_47" localSheetId="1">#REF!</definedName>
    <definedName name="ht25nc_47">#REF!</definedName>
    <definedName name="ht25vl_47" localSheetId="1">#REF!</definedName>
    <definedName name="ht25vl_47">#REF!</definedName>
    <definedName name="ht325nc_47" localSheetId="1">#REF!</definedName>
    <definedName name="ht325nc_47">#REF!</definedName>
    <definedName name="ht325vl_47" localSheetId="1">#REF!</definedName>
    <definedName name="ht325vl_47">#REF!</definedName>
    <definedName name="ht37k_47" localSheetId="1">#REF!</definedName>
    <definedName name="ht37k_47">#REF!</definedName>
    <definedName name="ht37nc_47" localSheetId="1">#REF!</definedName>
    <definedName name="ht37nc_47">#REF!</definedName>
    <definedName name="ht50nc_47" localSheetId="1">#REF!</definedName>
    <definedName name="ht50nc_47">#REF!</definedName>
    <definedName name="ht50vl_47" localSheetId="1">#REF!</definedName>
    <definedName name="ht50vl_47">#REF!</definedName>
    <definedName name="htdd2003" localSheetId="1">#REF!</definedName>
    <definedName name="htdd2003">#REF!</definedName>
    <definedName name="HTHH" localSheetId="1">#REF!</definedName>
    <definedName name="HTHH">#REF!</definedName>
    <definedName name="htjhtjftj" hidden="1">{#N/A,#N/A,FALSE,"Chi tiÆt"}</definedName>
    <definedName name="htm" localSheetId="1">#REF!</definedName>
    <definedName name="htm">#REF!</definedName>
    <definedName name="HTML_CodePage" hidden="1">950</definedName>
    <definedName name="HTML_Control" localSheetId="33" hidden="1">{"'Sheet1'!$L$16"}</definedName>
    <definedName name="HTML_Control" localSheetId="31" hidden="1">{"'Sheet1'!$L$16"}</definedName>
    <definedName name="HTML_Control" localSheetId="37" hidden="1">{"'Sheet1'!$L$16"}</definedName>
    <definedName name="HTML_Control" localSheetId="32" hidden="1">{"'Sheet1'!$L$16"}</definedName>
    <definedName name="HTML_Control" localSheetId="34" hidden="1">{"'Sheet1'!$L$16"}</definedName>
    <definedName name="HTML_Control" localSheetId="35" hidden="1">{"'Sheet1'!$L$16"}</definedName>
    <definedName name="HTML_Control" localSheetId="10" hidden="1">{"'Sheet1'!$L$16"}</definedName>
    <definedName name="HTML_Control" localSheetId="11" hidden="1">{"'Sheet1'!$L$16"}</definedName>
    <definedName name="HTML_Control" localSheetId="28" hidden="1">{"'Sheet1'!$L$16"}</definedName>
    <definedName name="HTML_Control" localSheetId="29" hidden="1">{"'Sheet1'!$L$16"}</definedName>
    <definedName name="HTML_Control" localSheetId="30" hidden="1">{"'Sheet1'!$L$16"}</definedName>
    <definedName name="HTML_Control" localSheetId="25" hidden="1">{"'Sheet1'!$L$16"}</definedName>
    <definedName name="HTML_Control"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localSheetId="28" hidden="1">"C:\2689\Q\國內\00q3961台化龍德PTA3建造\MyHTML.htm"</definedName>
    <definedName name="HTML_PathFile" localSheetId="30" hidden="1">"C:\2689\Q\國內\00q3961台化龍德PTA3建造\MyHTML.htm"</definedName>
    <definedName name="HTML_PathFile" localSheetId="25" hidden="1">"C:\2689\Q\國內\00q3961台化龍德PTA3建造\MyHTML.htm"</definedName>
    <definedName name="HTML_PathFile" hidden="1">"C:\2689\Q\??\00q3961????PTA3??\MyHTML.htm"</definedName>
    <definedName name="HTML_Title" hidden="1">"00Q3961-SUM"</definedName>
    <definedName name="HTNC" localSheetId="0">#REF!</definedName>
    <definedName name="HTNC" localSheetId="1">#REF!</definedName>
    <definedName name="HTNC">#REF!</definedName>
    <definedName name="HTNC_47" localSheetId="1">#REF!</definedName>
    <definedName name="HTNC_47">#REF!</definedName>
    <definedName name="htriu4" hidden="1">{#N/A,#N/A,FALSE,"Chi tiÆt"}</definedName>
    <definedName name="HTS" localSheetId="1">#REF!</definedName>
    <definedName name="HTS">#REF!</definedName>
    <definedName name="HTU" localSheetId="1">#REF!</definedName>
    <definedName name="HTU">#REF!</definedName>
    <definedName name="HTVL" localSheetId="0">#REF!</definedName>
    <definedName name="HTVL" localSheetId="1">#REF!</definedName>
    <definedName name="HTVL">#REF!</definedName>
    <definedName name="HTVL_47" localSheetId="1">#REF!</definedName>
    <definedName name="HTVL_47">#REF!</definedName>
    <definedName name="huy" localSheetId="28" hidden="1">{"'Sheet1'!$L$16"}</definedName>
    <definedName name="huy" localSheetId="29" hidden="1">{"'Sheet1'!$L$16"}</definedName>
    <definedName name="huy" hidden="1">{"'Sheet1'!$L$16"}</definedName>
    <definedName name="HV" localSheetId="1">#REF!</definedName>
    <definedName name="HV">#REF!</definedName>
    <definedName name="HVBC" localSheetId="1">#REF!</definedName>
    <definedName name="HVBC">#REF!</definedName>
    <definedName name="HVC" localSheetId="1">#REF!</definedName>
    <definedName name="HVC">#REF!</definedName>
    <definedName name="HVL" localSheetId="1">#REF!</definedName>
    <definedName name="HVL">#REF!</definedName>
    <definedName name="HVLDP" localSheetId="1">#REF!</definedName>
    <definedName name="HVLDP">#REF!</definedName>
    <definedName name="HVP" localSheetId="1">#REF!</definedName>
    <definedName name="HVP">#REF!</definedName>
    <definedName name="hvt" localSheetId="1">#REF!</definedName>
    <definedName name="hvt">#REF!</definedName>
    <definedName name="hvtb" localSheetId="1">#REF!</definedName>
    <definedName name="hvtb">#REF!</definedName>
    <definedName name="hvttt" localSheetId="1">#REF!</definedName>
    <definedName name="hvttt">#REF!</definedName>
    <definedName name="I" localSheetId="28">#REF!</definedName>
    <definedName name="I" localSheetId="1">#REF!</definedName>
    <definedName name="I">#REF!</definedName>
    <definedName name="I2É6_47" localSheetId="1">#REF!</definedName>
    <definedName name="I2É6_47">#REF!</definedName>
    <definedName name="IDLAB_COST" localSheetId="0">#REF!</definedName>
    <definedName name="IDLAB_COST" localSheetId="28">#REF!</definedName>
    <definedName name="IDLAB_COST" localSheetId="1">#REF!</definedName>
    <definedName name="IDLAB_COST" localSheetId="30">#REF!</definedName>
    <definedName name="IDLAB_COST">#REF!</definedName>
    <definedName name="Idm" localSheetId="1">#REF!</definedName>
    <definedName name="Idm">#REF!</definedName>
    <definedName name="IELWSALES" localSheetId="28">#REF!</definedName>
    <definedName name="IELWSALES" localSheetId="1">#REF!</definedName>
    <definedName name="IELWSALES">#REF!</definedName>
    <definedName name="IELYSALES" localSheetId="28">#REF!</definedName>
    <definedName name="IELYSALES" localSheetId="1">#REF!</definedName>
    <definedName name="IELYSALES">#REF!</definedName>
    <definedName name="IEPLANSALES" localSheetId="28">#REF!</definedName>
    <definedName name="IEPLANSALES" localSheetId="1">#REF!</definedName>
    <definedName name="IEPLANSALES">#REF!</definedName>
    <definedName name="IESP" localSheetId="28">#REF!</definedName>
    <definedName name="IESP" localSheetId="1">#REF!</definedName>
    <definedName name="IESP">#REF!</definedName>
    <definedName name="Ig" localSheetId="1">#REF!</definedName>
    <definedName name="Ig">#REF!</definedName>
    <definedName name="Iind_3" localSheetId="1">#REF!</definedName>
    <definedName name="Iind_3">#REF!</definedName>
    <definedName name="IM" localSheetId="27">#REF!</definedName>
    <definedName name="IM" localSheetId="28">#REF!</definedName>
    <definedName name="IM" localSheetId="1">#REF!</definedName>
    <definedName name="IM">#REF!</definedName>
    <definedName name="inc" localSheetId="27">#REF!</definedName>
    <definedName name="inc" localSheetId="28">#REF!</definedName>
    <definedName name="inc" localSheetId="1">#REF!</definedName>
    <definedName name="inc">#REF!</definedName>
    <definedName name="IND_LAB" localSheetId="0">#REF!</definedName>
    <definedName name="IND_LAB" localSheetId="28">#REF!</definedName>
    <definedName name="IND_LAB" localSheetId="1">#REF!</definedName>
    <definedName name="IND_LAB" localSheetId="30">#REF!</definedName>
    <definedName name="IND_LAB">#REF!</definedName>
    <definedName name="indarea_c3" localSheetId="1">#REF!</definedName>
    <definedName name="indarea_c3">#REF!</definedName>
    <definedName name="indarea_s3" localSheetId="1">#REF!</definedName>
    <definedName name="indarea_s3">#REF!</definedName>
    <definedName name="Indeq_3" localSheetId="1">#REF!</definedName>
    <definedName name="Indeq_3">#REF!</definedName>
    <definedName name="INDMANP" localSheetId="0">#REF!</definedName>
    <definedName name="INDMANP" localSheetId="28">#REF!</definedName>
    <definedName name="INDMANP" localSheetId="1">#REF!</definedName>
    <definedName name="INDMANP" localSheetId="30">#REF!</definedName>
    <definedName name="INDMANP">#REF!</definedName>
    <definedName name="INF" localSheetId="1">#REF!</definedName>
    <definedName name="INF">#REF!</definedName>
    <definedName name="Ing" localSheetId="1">#REF!</definedName>
    <definedName name="Ing">#REF!</definedName>
    <definedName name="inputCosti" localSheetId="1">#REF!</definedName>
    <definedName name="inputCosti">#REF!</definedName>
    <definedName name="inputLf" localSheetId="1">#REF!</definedName>
    <definedName name="inputLf">#REF!</definedName>
    <definedName name="inputWTP" localSheetId="1">#REF!</definedName>
    <definedName name="inputWTP">#REF!</definedName>
    <definedName name="INT" localSheetId="1">#REF!</definedName>
    <definedName name="INT">#REF!</definedName>
    <definedName name="IntFreeCred" localSheetId="28">#REF!</definedName>
    <definedName name="IntFreeCred" localSheetId="1">#REF!</definedName>
    <definedName name="IntFreeCred">#REF!</definedName>
    <definedName name="IO_1" localSheetId="1">#REF!</definedName>
    <definedName name="IO_1">#REF!</definedName>
    <definedName name="Ip" localSheetId="1">#REF!</definedName>
    <definedName name="Ip">#REF!</definedName>
    <definedName name="IS_a" localSheetId="1">#REF!</definedName>
    <definedName name="IS_a">#REF!</definedName>
    <definedName name="IS_Clay" localSheetId="1">#REF!</definedName>
    <definedName name="IS_Clay">#REF!</definedName>
    <definedName name="IS_pH" localSheetId="1">#REF!</definedName>
    <definedName name="IS_pH">#REF!</definedName>
    <definedName name="itd1.5" localSheetId="1">#REF!</definedName>
    <definedName name="itd1.5">#REF!</definedName>
    <definedName name="itdd1.5" localSheetId="1">#REF!</definedName>
    <definedName name="itdd1.5">#REF!</definedName>
    <definedName name="itddgoi" localSheetId="1">#REF!</definedName>
    <definedName name="itddgoi">#REF!</definedName>
    <definedName name="itdg" localSheetId="1">#REF!</definedName>
    <definedName name="itdg">#REF!</definedName>
    <definedName name="itdgoi" localSheetId="1">#REF!</definedName>
    <definedName name="itdgoi">#REF!</definedName>
    <definedName name="ịth" hidden="1">{"'Sheet1'!$L$16"}</definedName>
    <definedName name="ith1.5" localSheetId="1">#REF!</definedName>
    <definedName name="ith1.5">#REF!</definedName>
    <definedName name="ithg" localSheetId="1">#REF!</definedName>
    <definedName name="ithg">#REF!</definedName>
    <definedName name="ithgoi" localSheetId="1">#REF!</definedName>
    <definedName name="ithgoi">#REF!</definedName>
    <definedName name="IWTP" localSheetId="1">#REF!</definedName>
    <definedName name="IWTP">#REF!</definedName>
    <definedName name="IX" localSheetId="27">#REF!</definedName>
    <definedName name="IX" localSheetId="28">#REF!</definedName>
    <definedName name="IX" localSheetId="1">#REF!</definedName>
    <definedName name="IX">#REF!</definedName>
    <definedName name="IY" localSheetId="27">#REF!</definedName>
    <definedName name="IY" localSheetId="28">#REF!</definedName>
    <definedName name="IY" localSheetId="1">#REF!</definedName>
    <definedName name="IY">#REF!</definedName>
    <definedName name="j" localSheetId="0">#REF!</definedName>
    <definedName name="j" localSheetId="1">#REF!</definedName>
    <definedName name="j">#REF!</definedName>
    <definedName name="J.O" localSheetId="1">#REF!</definedName>
    <definedName name="J.O">#REF!</definedName>
    <definedName name="J.O_GT" localSheetId="1">#REF!</definedName>
    <definedName name="J.O_GT">#REF!</definedName>
    <definedName name="j356C8" localSheetId="28">#REF!</definedName>
    <definedName name="j356C8" localSheetId="1">#REF!</definedName>
    <definedName name="j356C8">#REF!</definedName>
    <definedName name="jj" localSheetId="1">#REF!</definedName>
    <definedName name="jj">#REF!</definedName>
    <definedName name="jýỵy" hidden="1">{"'Sheet1'!$L$16"}</definedName>
    <definedName name="k" localSheetId="0">#REF!</definedName>
    <definedName name="K" localSheetId="28">#REF!</definedName>
    <definedName name="k" localSheetId="1">#REF!</definedName>
    <definedName name="K" localSheetId="30">#REF!</definedName>
    <definedName name="k">#REF!</definedName>
    <definedName name="K_1_11">#N/A</definedName>
    <definedName name="K_1_12">#N/A</definedName>
    <definedName name="K_1_13">#N/A</definedName>
    <definedName name="K_1_14">#N/A</definedName>
    <definedName name="K_1_15">#N/A</definedName>
    <definedName name="K_1_35">#N/A</definedName>
    <definedName name="K_1_35_11">K_1_11</definedName>
    <definedName name="K_1_35_12">K_1_12</definedName>
    <definedName name="K_1_35_13">K_1_13</definedName>
    <definedName name="K_1_35_14">K_1_14</definedName>
    <definedName name="K_1_35_15">K_1_15</definedName>
    <definedName name="K_1_35_16">#N/A</definedName>
    <definedName name="K_1_35_38">K_1_38</definedName>
    <definedName name="K_1_36">#N/A</definedName>
    <definedName name="K_1_36_11">K_1_11</definedName>
    <definedName name="K_1_36_12">K_1_12</definedName>
    <definedName name="K_1_36_13">K_1_13</definedName>
    <definedName name="K_1_36_14">K_1_14</definedName>
    <definedName name="K_1_36_15">K_1_15</definedName>
    <definedName name="K_1_36_16">#N/A</definedName>
    <definedName name="K_1_36_38">K_1_38</definedName>
    <definedName name="K_1_38">#N/A</definedName>
    <definedName name="K_1_47">#N/A</definedName>
    <definedName name="K_1_47_11">K_1_11</definedName>
    <definedName name="K_1_47_12">K_1_12</definedName>
    <definedName name="K_1_47_13">K_1_13</definedName>
    <definedName name="K_1_47_14">K_1_14</definedName>
    <definedName name="K_1_47_15">K_1_15</definedName>
    <definedName name="K_1_47_16">#N/A</definedName>
    <definedName name="K_1_47_38">K_1_38</definedName>
    <definedName name="k_10" localSheetId="1">#REF!</definedName>
    <definedName name="k_10">#REF!</definedName>
    <definedName name="k_19" localSheetId="1">#REF!</definedName>
    <definedName name="k_19">#REF!</definedName>
    <definedName name="K_2_11">#N/A</definedName>
    <definedName name="K_2_12">#N/A</definedName>
    <definedName name="K_2_13">#N/A</definedName>
    <definedName name="K_2_14">#N/A</definedName>
    <definedName name="K_2_15">#N/A</definedName>
    <definedName name="K_2_35">#N/A</definedName>
    <definedName name="K_2_35_11">K_2_11</definedName>
    <definedName name="K_2_35_12">K_2_12</definedName>
    <definedName name="K_2_35_13">K_2_13</definedName>
    <definedName name="K_2_35_14">K_2_14</definedName>
    <definedName name="K_2_35_15">K_2_15</definedName>
    <definedName name="K_2_35_16">#N/A</definedName>
    <definedName name="K_2_35_38">K_2_38</definedName>
    <definedName name="K_2_36">#N/A</definedName>
    <definedName name="K_2_36_11">K_2_11</definedName>
    <definedName name="K_2_36_12">K_2_12</definedName>
    <definedName name="K_2_36_13">K_2_13</definedName>
    <definedName name="K_2_36_14">K_2_14</definedName>
    <definedName name="K_2_36_15">K_2_15</definedName>
    <definedName name="K_2_36_16">#N/A</definedName>
    <definedName name="K_2_36_38">K_2_38</definedName>
    <definedName name="K_2_38">#N/A</definedName>
    <definedName name="K_2_47">#N/A</definedName>
    <definedName name="K_2_47_11">K_2_11</definedName>
    <definedName name="K_2_47_12">K_2_12</definedName>
    <definedName name="K_2_47_13">K_2_13</definedName>
    <definedName name="K_2_47_14">K_2_14</definedName>
    <definedName name="K_2_47_15">K_2_15</definedName>
    <definedName name="K_2_47_16">#N/A</definedName>
    <definedName name="K_2_47_38">K_2_38</definedName>
    <definedName name="k_22" localSheetId="1">#REF!</definedName>
    <definedName name="k_22">#REF!</definedName>
    <definedName name="k_23" localSheetId="1">#REF!</definedName>
    <definedName name="k_23">#REF!</definedName>
    <definedName name="K_47" localSheetId="1">#REF!</definedName>
    <definedName name="K_47">#REF!</definedName>
    <definedName name="K_Class1" localSheetId="1">#REF!</definedName>
    <definedName name="K_Class1">#REF!</definedName>
    <definedName name="K_Class2" localSheetId="1">#REF!</definedName>
    <definedName name="K_Class2">#REF!</definedName>
    <definedName name="K_Class3" localSheetId="1">#REF!</definedName>
    <definedName name="K_Class3">#REF!</definedName>
    <definedName name="K_Class4" localSheetId="1">#REF!</definedName>
    <definedName name="K_Class4">#REF!</definedName>
    <definedName name="K_Class5" localSheetId="1">#REF!</definedName>
    <definedName name="K_Class5">#REF!</definedName>
    <definedName name="K_con" localSheetId="1">#REF!</definedName>
    <definedName name="K_con">#REF!</definedName>
    <definedName name="K_L" localSheetId="1">#REF!</definedName>
    <definedName name="K_L">#REF!</definedName>
    <definedName name="K_lchae" localSheetId="1">#REF!</definedName>
    <definedName name="K_lchae">#REF!</definedName>
    <definedName name="K_run" localSheetId="1">#REF!</definedName>
    <definedName name="K_run">#REF!</definedName>
    <definedName name="K_sed" localSheetId="1">#REF!</definedName>
    <definedName name="K_sed">#REF!</definedName>
    <definedName name="k2b" localSheetId="1">#REF!</definedName>
    <definedName name="k2b">#REF!</definedName>
    <definedName name="k2b_17" localSheetId="1">#REF!</definedName>
    <definedName name="k2b_17">#REF!</definedName>
    <definedName name="KA" localSheetId="1">#REF!</definedName>
    <definedName name="KA">#REF!</definedName>
    <definedName name="KAE" localSheetId="1">#REF!</definedName>
    <definedName name="KAE">#REF!</definedName>
    <definedName name="Kalle" localSheetId="1">#REF!</definedName>
    <definedName name="Kalle">#REF!</definedName>
    <definedName name="KAS" localSheetId="1">#REF!</definedName>
    <definedName name="KAS">#REF!</definedName>
    <definedName name="kcdd" localSheetId="1">#REF!</definedName>
    <definedName name="kcdd">#REF!</definedName>
    <definedName name="kcong" localSheetId="28">#REF!</definedName>
    <definedName name="kcong" localSheetId="1">#REF!</definedName>
    <definedName name="kcong">#REF!</definedName>
    <definedName name="KDC" localSheetId="1">#REF!</definedName>
    <definedName name="KDC">#REF!</definedName>
    <definedName name="kdkk" hidden="1">{"'Sheet1'!$L$16"}</definedName>
    <definedName name="Kepcapcacloai" localSheetId="1">#REF!</definedName>
    <definedName name="Kepcapcacloai">#REF!</definedName>
    <definedName name="KFFMAX" localSheetId="1">#REF!</definedName>
    <definedName name="KFFMAX">#REF!</definedName>
    <definedName name="KFFMIN" localSheetId="1">#REF!</definedName>
    <definedName name="KFFMIN">#REF!</definedName>
    <definedName name="KH_Chang" localSheetId="1">#REF!</definedName>
    <definedName name="KH_Chang">#REF!</definedName>
    <definedName name="khanang" localSheetId="1">#REF!</definedName>
    <definedName name="khanang">#REF!</definedName>
    <definedName name="Khanhdonnoitrunggiannoidieuchinh" localSheetId="1">#REF!</definedName>
    <definedName name="Khanhdonnoitrunggiannoidieuchinh">#REF!</definedName>
    <definedName name="KHOILUONGTL" localSheetId="1">#REF!</definedName>
    <definedName name="KHOILUONGTL">#REF!</definedName>
    <definedName name="khong" localSheetId="1">#REF!</definedName>
    <definedName name="khong">#REF!</definedName>
    <definedName name="khtn" localSheetId="28">#REF!</definedName>
    <definedName name="khtn" localSheetId="1">#REF!</definedName>
    <definedName name="khtn">#REF!</definedName>
    <definedName name="Ki" localSheetId="1">#REF!</definedName>
    <definedName name="Ki">#REF!</definedName>
    <definedName name="ki1_1" localSheetId="1">0.656+0.172*MAX('ChiTiet (2)'!_n1,'ChiTiet (2)'!_n2)</definedName>
    <definedName name="ki1_1">0.656+0.172*MAX(_n1,_n2)</definedName>
    <definedName name="ki1_1_11" localSheetId="1">0.656+0.172*MAX('ChiTiet (2)'!_n1,'ChiTiet (2)'!_n2)</definedName>
    <definedName name="ki1_1_11">0.656+0.172*MAX(_n1,_n2)</definedName>
    <definedName name="ki1_1_12" localSheetId="1">0.656+0.172*MAX('ChiTiet (2)'!_n1,'ChiTiet (2)'!_n2)</definedName>
    <definedName name="ki1_1_12">0.656+0.172*MAX(_n1,_n2)</definedName>
    <definedName name="ki1_1_13" localSheetId="1">0.656+0.172*MAX('ChiTiet (2)'!_n1,'ChiTiet (2)'!_n2)</definedName>
    <definedName name="ki1_1_13">0.656+0.172*MAX(_n1,_n2)</definedName>
    <definedName name="ki1_1_14" localSheetId="1">0.656+0.172*MAX('ChiTiet (2)'!_n1,'ChiTiet (2)'!_n2)</definedName>
    <definedName name="ki1_1_14">0.656+0.172*MAX(_n1,_n2)</definedName>
    <definedName name="ki1_1_15" localSheetId="1">0.656+0.172*MAX('ChiTiet (2)'!_n1,'ChiTiet (2)'!_n2)</definedName>
    <definedName name="ki1_1_15">0.656+0.172*MAX(_n1,_n2)</definedName>
    <definedName name="ki1_1_16" localSheetId="1">0.656+0.172*MAX('ChiTiet (2)'!_n1,'ChiTiet (2)'!_n2)</definedName>
    <definedName name="ki1_1_16">0.656+0.172*MAX(_n1,_n2)</definedName>
    <definedName name="ki1_1_38" localSheetId="1">0.656+0.172*MAX('ChiTiet (2)'!_n1,'ChiTiet (2)'!_n2)</definedName>
    <definedName name="ki1_1_38">0.656+0.172*MAX(_n1,_n2)</definedName>
    <definedName name="ki1_10" localSheetId="1">0.656+0.172*MAX('ChiTiet (2)'!_n1,'ChiTiet (2)'!_n2)</definedName>
    <definedName name="ki1_10">0.656+0.172*MAX(_n1,_n2)</definedName>
    <definedName name="ki1_10_11" localSheetId="1">0.656+0.172*MAX('ChiTiet (2)'!_n1,'ChiTiet (2)'!_n2)</definedName>
    <definedName name="ki1_10_11">0.656+0.172*MAX(_n1,_n2)</definedName>
    <definedName name="ki1_10_12" localSheetId="1">0.656+0.172*MAX('ChiTiet (2)'!_n1,'ChiTiet (2)'!_n2)</definedName>
    <definedName name="ki1_10_12">0.656+0.172*MAX(_n1,_n2)</definedName>
    <definedName name="ki1_10_13" localSheetId="1">0.656+0.172*MAX('ChiTiet (2)'!_n1,'ChiTiet (2)'!_n2)</definedName>
    <definedName name="ki1_10_13">0.656+0.172*MAX(_n1,_n2)</definedName>
    <definedName name="ki1_10_14" localSheetId="1">0.656+0.172*MAX('ChiTiet (2)'!_n1,'ChiTiet (2)'!_n2)</definedName>
    <definedName name="ki1_10_14">0.656+0.172*MAX(_n1,_n2)</definedName>
    <definedName name="ki1_10_15" localSheetId="1">0.656+0.172*MAX('ChiTiet (2)'!_n1,'ChiTiet (2)'!_n2)</definedName>
    <definedName name="ki1_10_15">0.656+0.172*MAX(_n1,_n2)</definedName>
    <definedName name="ki1_10_16" localSheetId="1">0.656+0.172*MAX('ChiTiet (2)'!_n1,'ChiTiet (2)'!_n2)</definedName>
    <definedName name="ki1_10_16">0.656+0.172*MAX(_n1,_n2)</definedName>
    <definedName name="ki1_10_38" localSheetId="1">0.656+0.172*MAX('ChiTiet (2)'!_n1,'ChiTiet (2)'!_n2)</definedName>
    <definedName name="ki1_10_38">0.656+0.172*MAX(_n1,_n2)</definedName>
    <definedName name="ki1_11" localSheetId="1">0.656+0.172*MAX('ChiTiet (2)'!_n1,'ChiTiet (2)'!_n2)</definedName>
    <definedName name="ki1_11">0.656+0.172*MAX(_n1,_n2)</definedName>
    <definedName name="ki1_12" localSheetId="1">0.656+0.172*MAX('ChiTiet (2)'!_n1,'ChiTiet (2)'!_n2)</definedName>
    <definedName name="ki1_12">0.656+0.172*MAX(_n1,_n2)</definedName>
    <definedName name="ki1_13" localSheetId="1">0.656+0.172*MAX('ChiTiet (2)'!_n1,'ChiTiet (2)'!_n2)</definedName>
    <definedName name="ki1_13">0.656+0.172*MAX(_n1,_n2)</definedName>
    <definedName name="ki1_14" localSheetId="1">0.656+0.172*MAX('ChiTiet (2)'!_n1,'ChiTiet (2)'!_n2)</definedName>
    <definedName name="ki1_14">0.656+0.172*MAX(_n1,_n2)</definedName>
    <definedName name="ki1_15" localSheetId="1">0.656+0.172*MAX('ChiTiet (2)'!_n1,'ChiTiet (2)'!_n2)</definedName>
    <definedName name="ki1_15">0.656+0.172*MAX(_n1,_n2)</definedName>
    <definedName name="ki1_16" localSheetId="1">0.656+0.172*MAX('ChiTiet (2)'!_n1,'ChiTiet (2)'!_n2)</definedName>
    <definedName name="ki1_16">0.656+0.172*MAX(_n1,_n2)</definedName>
    <definedName name="ki1_16_11" localSheetId="1">0.656+0.172*MAX('ChiTiet (2)'!_n1,'ChiTiet (2)'!_n2)</definedName>
    <definedName name="ki1_16_11">0.656+0.172*MAX(_n1,_n2)</definedName>
    <definedName name="ki1_16_12" localSheetId="1">0.656+0.172*MAX('ChiTiet (2)'!_n1,'ChiTiet (2)'!_n2)</definedName>
    <definedName name="ki1_16_12">0.656+0.172*MAX(_n1,_n2)</definedName>
    <definedName name="ki1_16_13" localSheetId="1">0.656+0.172*MAX('ChiTiet (2)'!_n1,'ChiTiet (2)'!_n2)</definedName>
    <definedName name="ki1_16_13">0.656+0.172*MAX(_n1,_n2)</definedName>
    <definedName name="ki1_16_14" localSheetId="1">0.656+0.172*MAX('ChiTiet (2)'!_n1,'ChiTiet (2)'!_n2)</definedName>
    <definedName name="ki1_16_14">0.656+0.172*MAX(_n1,_n2)</definedName>
    <definedName name="ki1_16_15" localSheetId="1">0.656+0.172*MAX('ChiTiet (2)'!_n1,'ChiTiet (2)'!_n2)</definedName>
    <definedName name="ki1_16_15">0.656+0.172*MAX(_n1,_n2)</definedName>
    <definedName name="ki1_16_16" localSheetId="1">0.656+0.172*MAX('ChiTiet (2)'!_n1,'ChiTiet (2)'!_n2)</definedName>
    <definedName name="ki1_16_16">0.656+0.172*MAX(_n1,_n2)</definedName>
    <definedName name="ki1_16_38" localSheetId="1">0.656+0.172*MAX('ChiTiet (2)'!_n1,'ChiTiet (2)'!_n2)</definedName>
    <definedName name="ki1_16_38">0.656+0.172*MAX(_n1,_n2)</definedName>
    <definedName name="ki1_19" localSheetId="1">0.656+0.172*MAX('ChiTiet (2)'!_n1,'ChiTiet (2)'!_n2)</definedName>
    <definedName name="ki1_19">0.656+0.172*MAX(_n1,_n2)</definedName>
    <definedName name="ki1_19_11" localSheetId="1">0.656+0.172*MAX('ChiTiet (2)'!_n1,'ChiTiet (2)'!_n2)</definedName>
    <definedName name="ki1_19_11">0.656+0.172*MAX(_n1,_n2)</definedName>
    <definedName name="ki1_19_12" localSheetId="1">0.656+0.172*MAX('ChiTiet (2)'!_n1,'ChiTiet (2)'!_n2)</definedName>
    <definedName name="ki1_19_12">0.656+0.172*MAX(_n1,_n2)</definedName>
    <definedName name="ki1_19_13" localSheetId="1">0.656+0.172*MAX('ChiTiet (2)'!_n1,'ChiTiet (2)'!_n2)</definedName>
    <definedName name="ki1_19_13">0.656+0.172*MAX(_n1,_n2)</definedName>
    <definedName name="ki1_19_14" localSheetId="1">0.656+0.172*MAX('ChiTiet (2)'!_n1,'ChiTiet (2)'!_n2)</definedName>
    <definedName name="ki1_19_14">0.656+0.172*MAX(_n1,_n2)</definedName>
    <definedName name="ki1_19_15" localSheetId="1">0.656+0.172*MAX('ChiTiet (2)'!_n1,'ChiTiet (2)'!_n2)</definedName>
    <definedName name="ki1_19_15">0.656+0.172*MAX(_n1,_n2)</definedName>
    <definedName name="ki1_19_16" localSheetId="1">0.656+0.172*MAX('ChiTiet (2)'!_n1,'ChiTiet (2)'!_n2)</definedName>
    <definedName name="ki1_19_16">0.656+0.172*MAX(_n1,_n2)</definedName>
    <definedName name="ki1_19_38" localSheetId="1">0.656+0.172*MAX('ChiTiet (2)'!_n1,'ChiTiet (2)'!_n2)</definedName>
    <definedName name="ki1_19_38">0.656+0.172*MAX(_n1,_n2)</definedName>
    <definedName name="ki1_20" localSheetId="1">0.656+0.172*MAX('ChiTiet (2)'!_n1,'ChiTiet (2)'!_n2)</definedName>
    <definedName name="ki1_20">0.656+0.172*MAX(_n1,_n2)</definedName>
    <definedName name="ki1_20_11" localSheetId="1">0.656+0.172*MAX('ChiTiet (2)'!_n1,'ChiTiet (2)'!_n2)</definedName>
    <definedName name="ki1_20_11">0.656+0.172*MAX(_n1,_n2)</definedName>
    <definedName name="ki1_20_12" localSheetId="1">0.656+0.172*MAX('ChiTiet (2)'!_n1,'ChiTiet (2)'!_n2)</definedName>
    <definedName name="ki1_20_12">0.656+0.172*MAX(_n1,_n2)</definedName>
    <definedName name="ki1_20_13" localSheetId="1">0.656+0.172*MAX('ChiTiet (2)'!_n1,'ChiTiet (2)'!_n2)</definedName>
    <definedName name="ki1_20_13">0.656+0.172*MAX(_n1,_n2)</definedName>
    <definedName name="ki1_20_14" localSheetId="1">0.656+0.172*MAX('ChiTiet (2)'!_n1,'ChiTiet (2)'!_n2)</definedName>
    <definedName name="ki1_20_14">0.656+0.172*MAX(_n1,_n2)</definedName>
    <definedName name="ki1_20_15" localSheetId="1">0.656+0.172*MAX('ChiTiet (2)'!_n1,'ChiTiet (2)'!_n2)</definedName>
    <definedName name="ki1_20_15">0.656+0.172*MAX(_n1,_n2)</definedName>
    <definedName name="ki1_20_16" localSheetId="1">0.656+0.172*MAX('ChiTiet (2)'!_n1,'ChiTiet (2)'!_n2)</definedName>
    <definedName name="ki1_20_16">0.656+0.172*MAX(_n1,_n2)</definedName>
    <definedName name="ki1_20_38" localSheetId="1">0.656+0.172*MAX('ChiTiet (2)'!_n1,'ChiTiet (2)'!_n2)</definedName>
    <definedName name="ki1_20_38">0.656+0.172*MAX(_n1,_n2)</definedName>
    <definedName name="ki1_22" localSheetId="1">0.656+0.172*MAX('ChiTiet (2)'!_n1,'ChiTiet (2)'!_n2)</definedName>
    <definedName name="ki1_22">0.656+0.172*MAX(_n1,_n2)</definedName>
    <definedName name="ki1_22_11" localSheetId="1">0.656+0.172*MAX('ChiTiet (2)'!_n1,'ChiTiet (2)'!_n2)</definedName>
    <definedName name="ki1_22_11">0.656+0.172*MAX(_n1,_n2)</definedName>
    <definedName name="ki1_22_12" localSheetId="1">0.656+0.172*MAX('ChiTiet (2)'!_n1,'ChiTiet (2)'!_n2)</definedName>
    <definedName name="ki1_22_12">0.656+0.172*MAX(_n1,_n2)</definedName>
    <definedName name="ki1_22_13" localSheetId="1">0.656+0.172*MAX('ChiTiet (2)'!_n1,'ChiTiet (2)'!_n2)</definedName>
    <definedName name="ki1_22_13">0.656+0.172*MAX(_n1,_n2)</definedName>
    <definedName name="ki1_22_14" localSheetId="1">0.656+0.172*MAX('ChiTiet (2)'!_n1,'ChiTiet (2)'!_n2)</definedName>
    <definedName name="ki1_22_14">0.656+0.172*MAX(_n1,_n2)</definedName>
    <definedName name="ki1_22_15" localSheetId="1">0.656+0.172*MAX('ChiTiet (2)'!_n1,'ChiTiet (2)'!_n2)</definedName>
    <definedName name="ki1_22_15">0.656+0.172*MAX(_n1,_n2)</definedName>
    <definedName name="ki1_22_16" localSheetId="1">0.656+0.172*MAX('ChiTiet (2)'!_n1,'ChiTiet (2)'!_n2)</definedName>
    <definedName name="ki1_22_16">0.656+0.172*MAX(_n1,_n2)</definedName>
    <definedName name="ki1_22_38" localSheetId="1">0.656+0.172*MAX('ChiTiet (2)'!_n1,'ChiTiet (2)'!_n2)</definedName>
    <definedName name="ki1_22_38">0.656+0.172*MAX(_n1,_n2)</definedName>
    <definedName name="ki1_23" localSheetId="1">0.656+0.172*MAX('ChiTiet (2)'!_n1,'ChiTiet (2)'!_n2)</definedName>
    <definedName name="ki1_23">0.656+0.172*MAX(_n1,_n2)</definedName>
    <definedName name="ki1_23_11" localSheetId="1">0.656+0.172*MAX('ChiTiet (2)'!_n1,'ChiTiet (2)'!_n2)</definedName>
    <definedName name="ki1_23_11">0.656+0.172*MAX(_n1,_n2)</definedName>
    <definedName name="ki1_23_12" localSheetId="1">0.656+0.172*MAX('ChiTiet (2)'!_n1,'ChiTiet (2)'!_n2)</definedName>
    <definedName name="ki1_23_12">0.656+0.172*MAX(_n1,_n2)</definedName>
    <definedName name="ki1_23_13" localSheetId="1">0.656+0.172*MAX('ChiTiet (2)'!_n1,'ChiTiet (2)'!_n2)</definedName>
    <definedName name="ki1_23_13">0.656+0.172*MAX(_n1,_n2)</definedName>
    <definedName name="ki1_23_14" localSheetId="1">0.656+0.172*MAX('ChiTiet (2)'!_n1,'ChiTiet (2)'!_n2)</definedName>
    <definedName name="ki1_23_14">0.656+0.172*MAX(_n1,_n2)</definedName>
    <definedName name="ki1_23_15" localSheetId="1">0.656+0.172*MAX('ChiTiet (2)'!_n1,'ChiTiet (2)'!_n2)</definedName>
    <definedName name="ki1_23_15">0.656+0.172*MAX(_n1,_n2)</definedName>
    <definedName name="ki1_23_16" localSheetId="1">0.656+0.172*MAX('ChiTiet (2)'!_n1,'ChiTiet (2)'!_n2)</definedName>
    <definedName name="ki1_23_16">0.656+0.172*MAX(_n1,_n2)</definedName>
    <definedName name="ki1_23_38" localSheetId="1">0.656+0.172*MAX('ChiTiet (2)'!_n1,'ChiTiet (2)'!_n2)</definedName>
    <definedName name="ki1_23_38">0.656+0.172*MAX(_n1,_n2)</definedName>
    <definedName name="ki1_26" localSheetId="1">0.656+0.172*MAX('ChiTiet (2)'!_n1,'ChiTiet (2)'!_n2)</definedName>
    <definedName name="ki1_26">0.656+0.172*MAX(_n1,_n2)</definedName>
    <definedName name="ki1_26_11" localSheetId="1">0.656+0.172*MAX('ChiTiet (2)'!_n1,'ChiTiet (2)'!_n2)</definedName>
    <definedName name="ki1_26_11">0.656+0.172*MAX(_n1,_n2)</definedName>
    <definedName name="ki1_26_12" localSheetId="1">0.656+0.172*MAX('ChiTiet (2)'!_n1,'ChiTiet (2)'!_n2)</definedName>
    <definedName name="ki1_26_12">0.656+0.172*MAX(_n1,_n2)</definedName>
    <definedName name="ki1_26_13" localSheetId="1">0.656+0.172*MAX('ChiTiet (2)'!_n1,'ChiTiet (2)'!_n2)</definedName>
    <definedName name="ki1_26_13">0.656+0.172*MAX(_n1,_n2)</definedName>
    <definedName name="ki1_26_14" localSheetId="1">0.656+0.172*MAX('ChiTiet (2)'!_n1,'ChiTiet (2)'!_n2)</definedName>
    <definedName name="ki1_26_14">0.656+0.172*MAX(_n1,_n2)</definedName>
    <definedName name="ki1_26_15" localSheetId="1">0.656+0.172*MAX('ChiTiet (2)'!_n1,'ChiTiet (2)'!_n2)</definedName>
    <definedName name="ki1_26_15">0.656+0.172*MAX(_n1,_n2)</definedName>
    <definedName name="ki1_26_16" localSheetId="1">0.656+0.172*MAX('ChiTiet (2)'!_n1,'ChiTiet (2)'!_n2)</definedName>
    <definedName name="ki1_26_16">0.656+0.172*MAX(_n1,_n2)</definedName>
    <definedName name="ki1_26_38" localSheetId="1">0.656+0.172*MAX('ChiTiet (2)'!_n1,'ChiTiet (2)'!_n2)</definedName>
    <definedName name="ki1_26_38">0.656+0.172*MAX(_n1,_n2)</definedName>
    <definedName name="ki1_29" localSheetId="1">0.656+0.172*MAX('ChiTiet (2)'!_n1,'ChiTiet (2)'!_n2)</definedName>
    <definedName name="ki1_29">0.656+0.172*MAX(_n1,_n2)</definedName>
    <definedName name="ki1_29_11" localSheetId="1">0.656+0.172*MAX('ChiTiet (2)'!_n1,'ChiTiet (2)'!_n2)</definedName>
    <definedName name="ki1_29_11">0.656+0.172*MAX(_n1,_n2)</definedName>
    <definedName name="ki1_29_12" localSheetId="1">0.656+0.172*MAX('ChiTiet (2)'!_n1,'ChiTiet (2)'!_n2)</definedName>
    <definedName name="ki1_29_12">0.656+0.172*MAX(_n1,_n2)</definedName>
    <definedName name="ki1_29_13" localSheetId="1">0.656+0.172*MAX('ChiTiet (2)'!_n1,'ChiTiet (2)'!_n2)</definedName>
    <definedName name="ki1_29_13">0.656+0.172*MAX(_n1,_n2)</definedName>
    <definedName name="ki1_29_14" localSheetId="1">0.656+0.172*MAX('ChiTiet (2)'!_n1,'ChiTiet (2)'!_n2)</definedName>
    <definedName name="ki1_29_14">0.656+0.172*MAX(_n1,_n2)</definedName>
    <definedName name="ki1_29_15" localSheetId="1">0.656+0.172*MAX('ChiTiet (2)'!_n1,'ChiTiet (2)'!_n2)</definedName>
    <definedName name="ki1_29_15">0.656+0.172*MAX(_n1,_n2)</definedName>
    <definedName name="ki1_29_16" localSheetId="1">0.656+0.172*MAX('ChiTiet (2)'!_n1,'ChiTiet (2)'!_n2)</definedName>
    <definedName name="ki1_29_16">0.656+0.172*MAX(_n1,_n2)</definedName>
    <definedName name="ki1_29_38" localSheetId="1">0.656+0.172*MAX('ChiTiet (2)'!_n1,'ChiTiet (2)'!_n2)</definedName>
    <definedName name="ki1_29_38">0.656+0.172*MAX(_n1,_n2)</definedName>
    <definedName name="ki1_30" localSheetId="1">0.656+0.172*MAX('ChiTiet (2)'!_n1,'ChiTiet (2)'!_n2)</definedName>
    <definedName name="ki1_30">0.656+0.172*MAX(_n1,_n2)</definedName>
    <definedName name="ki1_30_11" localSheetId="1">0.656+0.172*MAX('ChiTiet (2)'!_n1,'ChiTiet (2)'!_n2)</definedName>
    <definedName name="ki1_30_11">0.656+0.172*MAX(_n1,_n2)</definedName>
    <definedName name="ki1_30_12" localSheetId="1">0.656+0.172*MAX('ChiTiet (2)'!_n1,'ChiTiet (2)'!_n2)</definedName>
    <definedName name="ki1_30_12">0.656+0.172*MAX(_n1,_n2)</definedName>
    <definedName name="ki1_30_13" localSheetId="1">0.656+0.172*MAX('ChiTiet (2)'!_n1,'ChiTiet (2)'!_n2)</definedName>
    <definedName name="ki1_30_13">0.656+0.172*MAX(_n1,_n2)</definedName>
    <definedName name="ki1_30_14" localSheetId="1">0.656+0.172*MAX('ChiTiet (2)'!_n1,'ChiTiet (2)'!_n2)</definedName>
    <definedName name="ki1_30_14">0.656+0.172*MAX(_n1,_n2)</definedName>
    <definedName name="ki1_30_15" localSheetId="1">0.656+0.172*MAX('ChiTiet (2)'!_n1,'ChiTiet (2)'!_n2)</definedName>
    <definedName name="ki1_30_15">0.656+0.172*MAX(_n1,_n2)</definedName>
    <definedName name="ki1_30_16" localSheetId="1">0.656+0.172*MAX('ChiTiet (2)'!_n1,'ChiTiet (2)'!_n2)</definedName>
    <definedName name="ki1_30_16">0.656+0.172*MAX(_n1,_n2)</definedName>
    <definedName name="ki1_30_38" localSheetId="1">0.656+0.172*MAX('ChiTiet (2)'!_n1,'ChiTiet (2)'!_n2)</definedName>
    <definedName name="ki1_30_38">0.656+0.172*MAX(_n1,_n2)</definedName>
    <definedName name="ki1_31" localSheetId="1">0.656+0.172*MAX('ChiTiet (2)'!_n1,'ChiTiet (2)'!_n2)</definedName>
    <definedName name="ki1_31">0.656+0.172*MAX(_n1,_n2)</definedName>
    <definedName name="ki1_31_11" localSheetId="1">0.656+0.172*MAX('ChiTiet (2)'!_n1,'ChiTiet (2)'!_n2)</definedName>
    <definedName name="ki1_31_11">0.656+0.172*MAX(_n1,_n2)</definedName>
    <definedName name="ki1_31_12" localSheetId="1">0.656+0.172*MAX('ChiTiet (2)'!_n1,'ChiTiet (2)'!_n2)</definedName>
    <definedName name="ki1_31_12">0.656+0.172*MAX(_n1,_n2)</definedName>
    <definedName name="ki1_31_13" localSheetId="1">0.656+0.172*MAX('ChiTiet (2)'!_n1,'ChiTiet (2)'!_n2)</definedName>
    <definedName name="ki1_31_13">0.656+0.172*MAX(_n1,_n2)</definedName>
    <definedName name="ki1_31_14" localSheetId="1">0.656+0.172*MAX('ChiTiet (2)'!_n1,'ChiTiet (2)'!_n2)</definedName>
    <definedName name="ki1_31_14">0.656+0.172*MAX(_n1,_n2)</definedName>
    <definedName name="ki1_31_15" localSheetId="1">0.656+0.172*MAX('ChiTiet (2)'!_n1,'ChiTiet (2)'!_n2)</definedName>
    <definedName name="ki1_31_15">0.656+0.172*MAX(_n1,_n2)</definedName>
    <definedName name="ki1_31_16" localSheetId="1">0.656+0.172*MAX('ChiTiet (2)'!_n1,'ChiTiet (2)'!_n2)</definedName>
    <definedName name="ki1_31_16">0.656+0.172*MAX(_n1,_n2)</definedName>
    <definedName name="ki1_31_38" localSheetId="1">0.656+0.172*MAX('ChiTiet (2)'!_n1,'ChiTiet (2)'!_n2)</definedName>
    <definedName name="ki1_31_38">0.656+0.172*MAX(_n1,_n2)</definedName>
    <definedName name="ki1_32" localSheetId="1">0.656+0.172*MAX('ChiTiet (2)'!_n1,'ChiTiet (2)'!_n2)</definedName>
    <definedName name="ki1_32">0.656+0.172*MAX(_n1,_n2)</definedName>
    <definedName name="ki1_32_11" localSheetId="1">0.656+0.172*MAX('ChiTiet (2)'!_n1,'ChiTiet (2)'!_n2)</definedName>
    <definedName name="ki1_32_11">0.656+0.172*MAX(_n1,_n2)</definedName>
    <definedName name="ki1_32_12" localSheetId="1">0.656+0.172*MAX('ChiTiet (2)'!_n1,'ChiTiet (2)'!_n2)</definedName>
    <definedName name="ki1_32_12">0.656+0.172*MAX(_n1,_n2)</definedName>
    <definedName name="ki1_32_13" localSheetId="1">0.656+0.172*MAX('ChiTiet (2)'!_n1,'ChiTiet (2)'!_n2)</definedName>
    <definedName name="ki1_32_13">0.656+0.172*MAX(_n1,_n2)</definedName>
    <definedName name="ki1_32_14" localSheetId="1">0.656+0.172*MAX('ChiTiet (2)'!_n1,'ChiTiet (2)'!_n2)</definedName>
    <definedName name="ki1_32_14">0.656+0.172*MAX(_n1,_n2)</definedName>
    <definedName name="ki1_32_15" localSheetId="1">0.656+0.172*MAX('ChiTiet (2)'!_n1,'ChiTiet (2)'!_n2)</definedName>
    <definedName name="ki1_32_15">0.656+0.172*MAX(_n1,_n2)</definedName>
    <definedName name="ki1_32_16" localSheetId="1">0.656+0.172*MAX('ChiTiet (2)'!_n1,'ChiTiet (2)'!_n2)</definedName>
    <definedName name="ki1_32_16">0.656+0.172*MAX(_n1,_n2)</definedName>
    <definedName name="ki1_32_38" localSheetId="1">0.656+0.172*MAX('ChiTiet (2)'!_n1,'ChiTiet (2)'!_n2)</definedName>
    <definedName name="ki1_32_38">0.656+0.172*MAX(_n1,_n2)</definedName>
    <definedName name="ki1_33" localSheetId="1">0.656+0.172*MAX('ChiTiet (2)'!_n1,'ChiTiet (2)'!_n2)</definedName>
    <definedName name="ki1_33">0.656+0.172*MAX(_n1,_n2)</definedName>
    <definedName name="ki1_33_11" localSheetId="1">0.656+0.172*MAX('ChiTiet (2)'!_n1,'ChiTiet (2)'!_n2)</definedName>
    <definedName name="ki1_33_11">0.656+0.172*MAX(_n1,_n2)</definedName>
    <definedName name="ki1_33_12" localSheetId="1">0.656+0.172*MAX('ChiTiet (2)'!_n1,'ChiTiet (2)'!_n2)</definedName>
    <definedName name="ki1_33_12">0.656+0.172*MAX(_n1,_n2)</definedName>
    <definedName name="ki1_33_13" localSheetId="1">0.656+0.172*MAX('ChiTiet (2)'!_n1,'ChiTiet (2)'!_n2)</definedName>
    <definedName name="ki1_33_13">0.656+0.172*MAX(_n1,_n2)</definedName>
    <definedName name="ki1_33_14" localSheetId="1">0.656+0.172*MAX('ChiTiet (2)'!_n1,'ChiTiet (2)'!_n2)</definedName>
    <definedName name="ki1_33_14">0.656+0.172*MAX(_n1,_n2)</definedName>
    <definedName name="ki1_33_15" localSheetId="1">0.656+0.172*MAX('ChiTiet (2)'!_n1,'ChiTiet (2)'!_n2)</definedName>
    <definedName name="ki1_33_15">0.656+0.172*MAX(_n1,_n2)</definedName>
    <definedName name="ki1_33_16" localSheetId="1">0.656+0.172*MAX('ChiTiet (2)'!_n1,'ChiTiet (2)'!_n2)</definedName>
    <definedName name="ki1_33_16">0.656+0.172*MAX(_n1,_n2)</definedName>
    <definedName name="ki1_33_38" localSheetId="1">0.656+0.172*MAX('ChiTiet (2)'!_n1,'ChiTiet (2)'!_n2)</definedName>
    <definedName name="ki1_33_38">0.656+0.172*MAX(_n1,_n2)</definedName>
    <definedName name="ki1_34" localSheetId="1">0.656+0.172*MAX('ChiTiet (2)'!_n1,'ChiTiet (2)'!_n2)</definedName>
    <definedName name="ki1_34">0.656+0.172*MAX(_n1,_n2)</definedName>
    <definedName name="ki1_34_11" localSheetId="1">0.656+0.172*MAX('ChiTiet (2)'!_n1,'ChiTiet (2)'!_n2)</definedName>
    <definedName name="ki1_34_11">0.656+0.172*MAX(_n1,_n2)</definedName>
    <definedName name="ki1_34_12" localSheetId="1">0.656+0.172*MAX('ChiTiet (2)'!_n1,'ChiTiet (2)'!_n2)</definedName>
    <definedName name="ki1_34_12">0.656+0.172*MAX(_n1,_n2)</definedName>
    <definedName name="ki1_34_13" localSheetId="1">0.656+0.172*MAX('ChiTiet (2)'!_n1,'ChiTiet (2)'!_n2)</definedName>
    <definedName name="ki1_34_13">0.656+0.172*MAX(_n1,_n2)</definedName>
    <definedName name="ki1_34_14" localSheetId="1">0.656+0.172*MAX('ChiTiet (2)'!_n1,'ChiTiet (2)'!_n2)</definedName>
    <definedName name="ki1_34_14">0.656+0.172*MAX(_n1,_n2)</definedName>
    <definedName name="ki1_34_15" localSheetId="1">0.656+0.172*MAX('ChiTiet (2)'!_n1,'ChiTiet (2)'!_n2)</definedName>
    <definedName name="ki1_34_15">0.656+0.172*MAX(_n1,_n2)</definedName>
    <definedName name="ki1_34_16" localSheetId="1">0.656+0.172*MAX('ChiTiet (2)'!_n1,'ChiTiet (2)'!_n2)</definedName>
    <definedName name="ki1_34_16">0.656+0.172*MAX(_n1,_n2)</definedName>
    <definedName name="ki1_34_38" localSheetId="1">0.656+0.172*MAX('ChiTiet (2)'!_n1,'ChiTiet (2)'!_n2)</definedName>
    <definedName name="ki1_34_38">0.656+0.172*MAX(_n1,_n2)</definedName>
    <definedName name="ki1_35" localSheetId="1">0.656+0.172*MAX('ChiTiet (2)'!_n1,'ChiTiet (2)'!_n2)</definedName>
    <definedName name="ki1_35">0.656+0.172*MAX(_n1,_n2)</definedName>
    <definedName name="ki1_35_11" localSheetId="1">0.656+0.172*MAX('ChiTiet (2)'!_n1,'ChiTiet (2)'!_n2)</definedName>
    <definedName name="ki1_35_11">0.656+0.172*MAX(_n1,_n2)</definedName>
    <definedName name="ki1_35_12" localSheetId="1">0.656+0.172*MAX('ChiTiet (2)'!_n1,'ChiTiet (2)'!_n2)</definedName>
    <definedName name="ki1_35_12">0.656+0.172*MAX(_n1,_n2)</definedName>
    <definedName name="ki1_35_13" localSheetId="1">0.656+0.172*MAX('ChiTiet (2)'!_n1,'ChiTiet (2)'!_n2)</definedName>
    <definedName name="ki1_35_13">0.656+0.172*MAX(_n1,_n2)</definedName>
    <definedName name="ki1_35_14" localSheetId="1">0.656+0.172*MAX('ChiTiet (2)'!_n1,'ChiTiet (2)'!_n2)</definedName>
    <definedName name="ki1_35_14">0.656+0.172*MAX(_n1,_n2)</definedName>
    <definedName name="ki1_35_15" localSheetId="1">0.656+0.172*MAX('ChiTiet (2)'!_n1,'ChiTiet (2)'!_n2)</definedName>
    <definedName name="ki1_35_15">0.656+0.172*MAX(_n1,_n2)</definedName>
    <definedName name="ki1_35_16" localSheetId="1">0.656+0.172*MAX('ChiTiet (2)'!_n1,'ChiTiet (2)'!_n2)</definedName>
    <definedName name="ki1_35_16">0.656+0.172*MAX(_n1,_n2)</definedName>
    <definedName name="ki1_35_38" localSheetId="1">0.656+0.172*MAX('ChiTiet (2)'!_n1,'ChiTiet (2)'!_n2)</definedName>
    <definedName name="ki1_35_38">0.656+0.172*MAX(_n1,_n2)</definedName>
    <definedName name="ki1_36" localSheetId="1">0.656+0.172*MAX('ChiTiet (2)'!_n1,'ChiTiet (2)'!_n2)</definedName>
    <definedName name="ki1_36">0.656+0.172*MAX(_n1,_n2)</definedName>
    <definedName name="ki1_36_11" localSheetId="1">0.656+0.172*MAX('ChiTiet (2)'!_n1,'ChiTiet (2)'!_n2)</definedName>
    <definedName name="ki1_36_11">0.656+0.172*MAX(_n1,_n2)</definedName>
    <definedName name="ki1_36_12" localSheetId="1">0.656+0.172*MAX('ChiTiet (2)'!_n1,'ChiTiet (2)'!_n2)</definedName>
    <definedName name="ki1_36_12">0.656+0.172*MAX(_n1,_n2)</definedName>
    <definedName name="ki1_36_13" localSheetId="1">0.656+0.172*MAX('ChiTiet (2)'!_n1,'ChiTiet (2)'!_n2)</definedName>
    <definedName name="ki1_36_13">0.656+0.172*MAX(_n1,_n2)</definedName>
    <definedName name="ki1_36_14" localSheetId="1">0.656+0.172*MAX('ChiTiet (2)'!_n1,'ChiTiet (2)'!_n2)</definedName>
    <definedName name="ki1_36_14">0.656+0.172*MAX(_n1,_n2)</definedName>
    <definedName name="ki1_36_15" localSheetId="1">0.656+0.172*MAX('ChiTiet (2)'!_n1,'ChiTiet (2)'!_n2)</definedName>
    <definedName name="ki1_36_15">0.656+0.172*MAX(_n1,_n2)</definedName>
    <definedName name="ki1_36_16" localSheetId="1">0.656+0.172*MAX('ChiTiet (2)'!_n1,'ChiTiet (2)'!_n2)</definedName>
    <definedName name="ki1_36_16">0.656+0.172*MAX(_n1,_n2)</definedName>
    <definedName name="ki1_36_38" localSheetId="1">0.656+0.172*MAX('ChiTiet (2)'!_n1,'ChiTiet (2)'!_n2)</definedName>
    <definedName name="ki1_36_38">0.656+0.172*MAX(_n1,_n2)</definedName>
    <definedName name="ki1_38" localSheetId="1">0.656+0.172*MAX('ChiTiet (2)'!_n1,'ChiTiet (2)'!_n2)</definedName>
    <definedName name="ki1_38">0.656+0.172*MAX(_n1,_n2)</definedName>
    <definedName name="ki1_4" localSheetId="1">0.656+0.172*MAX('ChiTiet (2)'!_n1,'ChiTiet (2)'!_n2)</definedName>
    <definedName name="ki1_4">0.656+0.172*MAX(_n1,_n2)</definedName>
    <definedName name="ki1_4_11" localSheetId="1">0.656+0.172*MAX('ChiTiet (2)'!_n1,'ChiTiet (2)'!_n2)</definedName>
    <definedName name="ki1_4_11">0.656+0.172*MAX(_n1,_n2)</definedName>
    <definedName name="ki1_4_12" localSheetId="1">0.656+0.172*MAX('ChiTiet (2)'!_n1,'ChiTiet (2)'!_n2)</definedName>
    <definedName name="ki1_4_12">0.656+0.172*MAX(_n1,_n2)</definedName>
    <definedName name="ki1_4_13" localSheetId="1">0.656+0.172*MAX('ChiTiet (2)'!_n1,'ChiTiet (2)'!_n2)</definedName>
    <definedName name="ki1_4_13">0.656+0.172*MAX(_n1,_n2)</definedName>
    <definedName name="ki1_4_14" localSheetId="1">0.656+0.172*MAX('ChiTiet (2)'!_n1,'ChiTiet (2)'!_n2)</definedName>
    <definedName name="ki1_4_14">0.656+0.172*MAX(_n1,_n2)</definedName>
    <definedName name="ki1_4_15" localSheetId="1">0.656+0.172*MAX('ChiTiet (2)'!_n1,'ChiTiet (2)'!_n2)</definedName>
    <definedName name="ki1_4_15">0.656+0.172*MAX(_n1,_n2)</definedName>
    <definedName name="ki1_4_16" localSheetId="1">0.656+0.172*MAX('ChiTiet (2)'!_n1,'ChiTiet (2)'!_n2)</definedName>
    <definedName name="ki1_4_16">0.656+0.172*MAX(_n1,_n2)</definedName>
    <definedName name="ki1_4_38" localSheetId="1">0.656+0.172*MAX('ChiTiet (2)'!_n1,'ChiTiet (2)'!_n2)</definedName>
    <definedName name="ki1_4_38">0.656+0.172*MAX(_n1,_n2)</definedName>
    <definedName name="ki1_47" localSheetId="1">0.656+0.172*MAX('ChiTiet (2)'!_n1,'ChiTiet (2)'!_n2)</definedName>
    <definedName name="ki1_47">0.656+0.172*MAX(_n1,_n2)</definedName>
    <definedName name="ki1_47_11" localSheetId="1">0.656+0.172*MAX('ChiTiet (2)'!_n1,'ChiTiet (2)'!_n2)</definedName>
    <definedName name="ki1_47_11">0.656+0.172*MAX(_n1,_n2)</definedName>
    <definedName name="ki1_47_12" localSheetId="1">0.656+0.172*MAX('ChiTiet (2)'!_n1,'ChiTiet (2)'!_n2)</definedName>
    <definedName name="ki1_47_12">0.656+0.172*MAX(_n1,_n2)</definedName>
    <definedName name="ki1_47_13" localSheetId="1">0.656+0.172*MAX('ChiTiet (2)'!_n1,'ChiTiet (2)'!_n2)</definedName>
    <definedName name="ki1_47_13">0.656+0.172*MAX(_n1,_n2)</definedName>
    <definedName name="ki1_47_14" localSheetId="1">0.656+0.172*MAX('ChiTiet (2)'!_n1,'ChiTiet (2)'!_n2)</definedName>
    <definedName name="ki1_47_14">0.656+0.172*MAX(_n1,_n2)</definedName>
    <definedName name="ki1_47_15" localSheetId="1">0.656+0.172*MAX('ChiTiet (2)'!_n1,'ChiTiet (2)'!_n2)</definedName>
    <definedName name="ki1_47_15">0.656+0.172*MAX(_n1,_n2)</definedName>
    <definedName name="ki1_47_16" localSheetId="1">0.656+0.172*MAX('ChiTiet (2)'!_n1,'ChiTiet (2)'!_n2)</definedName>
    <definedName name="ki1_47_16">0.656+0.172*MAX(_n1,_n2)</definedName>
    <definedName name="ki1_47_38" localSheetId="1">0.656+0.172*MAX('ChiTiet (2)'!_n1,'ChiTiet (2)'!_n2)</definedName>
    <definedName name="ki1_47_38">0.656+0.172*MAX(_n1,_n2)</definedName>
    <definedName name="ki1_5" localSheetId="1">0.656+0.172*MAX('ChiTiet (2)'!_n1,'ChiTiet (2)'!_n2)</definedName>
    <definedName name="ki1_5">0.656+0.172*MAX(_n1,_n2)</definedName>
    <definedName name="ki1_5_11" localSheetId="1">0.656+0.172*MAX('ChiTiet (2)'!_n1,'ChiTiet (2)'!_n2)</definedName>
    <definedName name="ki1_5_11">0.656+0.172*MAX(_n1,_n2)</definedName>
    <definedName name="ki1_5_12" localSheetId="1">0.656+0.172*MAX('ChiTiet (2)'!_n1,'ChiTiet (2)'!_n2)</definedName>
    <definedName name="ki1_5_12">0.656+0.172*MAX(_n1,_n2)</definedName>
    <definedName name="ki1_5_13" localSheetId="1">0.656+0.172*MAX('ChiTiet (2)'!_n1,'ChiTiet (2)'!_n2)</definedName>
    <definedName name="ki1_5_13">0.656+0.172*MAX(_n1,_n2)</definedName>
    <definedName name="ki1_5_14" localSheetId="1">0.656+0.172*MAX('ChiTiet (2)'!_n1,'ChiTiet (2)'!_n2)</definedName>
    <definedName name="ki1_5_14">0.656+0.172*MAX(_n1,_n2)</definedName>
    <definedName name="ki1_5_15" localSheetId="1">0.656+0.172*MAX('ChiTiet (2)'!_n1,'ChiTiet (2)'!_n2)</definedName>
    <definedName name="ki1_5_15">0.656+0.172*MAX(_n1,_n2)</definedName>
    <definedName name="ki1_5_16" localSheetId="1">0.656+0.172*MAX('ChiTiet (2)'!_n1,'ChiTiet (2)'!_n2)</definedName>
    <definedName name="ki1_5_16">0.656+0.172*MAX(_n1,_n2)</definedName>
    <definedName name="ki1_5_38" localSheetId="1">0.656+0.172*MAX('ChiTiet (2)'!_n1,'ChiTiet (2)'!_n2)</definedName>
    <definedName name="ki1_5_38">0.656+0.172*MAX(_n1,_n2)</definedName>
    <definedName name="ki1_6" localSheetId="1">0.656+0.172*MAX('ChiTiet (2)'!_n1,'ChiTiet (2)'!_n2)</definedName>
    <definedName name="ki1_6">0.656+0.172*MAX(_n1,_n2)</definedName>
    <definedName name="ki1_6_11" localSheetId="1">0.656+0.172*MAX('ChiTiet (2)'!_n1,'ChiTiet (2)'!_n2)</definedName>
    <definedName name="ki1_6_11">0.656+0.172*MAX(_n1,_n2)</definedName>
    <definedName name="ki1_6_12" localSheetId="1">0.656+0.172*MAX('ChiTiet (2)'!_n1,'ChiTiet (2)'!_n2)</definedName>
    <definedName name="ki1_6_12">0.656+0.172*MAX(_n1,_n2)</definedName>
    <definedName name="ki1_6_13" localSheetId="1">0.656+0.172*MAX('ChiTiet (2)'!_n1,'ChiTiet (2)'!_n2)</definedName>
    <definedName name="ki1_6_13">0.656+0.172*MAX(_n1,_n2)</definedName>
    <definedName name="ki1_6_14" localSheetId="1">0.656+0.172*MAX('ChiTiet (2)'!_n1,'ChiTiet (2)'!_n2)</definedName>
    <definedName name="ki1_6_14">0.656+0.172*MAX(_n1,_n2)</definedName>
    <definedName name="ki1_6_15" localSheetId="1">0.656+0.172*MAX('ChiTiet (2)'!_n1,'ChiTiet (2)'!_n2)</definedName>
    <definedName name="ki1_6_15">0.656+0.172*MAX(_n1,_n2)</definedName>
    <definedName name="ki1_6_16" localSheetId="1">0.656+0.172*MAX('ChiTiet (2)'!_n1,'ChiTiet (2)'!_n2)</definedName>
    <definedName name="ki1_6_16">0.656+0.172*MAX(_n1,_n2)</definedName>
    <definedName name="ki1_6_38" localSheetId="1">0.656+0.172*MAX('ChiTiet (2)'!_n1,'ChiTiet (2)'!_n2)</definedName>
    <definedName name="ki1_6_38">0.656+0.172*MAX(_n1,_n2)</definedName>
    <definedName name="ki1_8" localSheetId="1">0.656+0.172*MAX('ChiTiet (2)'!_n1,'ChiTiet (2)'!_n2)</definedName>
    <definedName name="ki1_8">0.656+0.172*MAX(_n1,_n2)</definedName>
    <definedName name="ki1_8_11" localSheetId="1">0.656+0.172*MAX('ChiTiet (2)'!_n1,'ChiTiet (2)'!_n2)</definedName>
    <definedName name="ki1_8_11">0.656+0.172*MAX(_n1,_n2)</definedName>
    <definedName name="ki1_8_12" localSheetId="1">0.656+0.172*MAX('ChiTiet (2)'!_n1,'ChiTiet (2)'!_n2)</definedName>
    <definedName name="ki1_8_12">0.656+0.172*MAX(_n1,_n2)</definedName>
    <definedName name="ki1_8_13" localSheetId="1">0.656+0.172*MAX('ChiTiet (2)'!_n1,'ChiTiet (2)'!_n2)</definedName>
    <definedName name="ki1_8_13">0.656+0.172*MAX(_n1,_n2)</definedName>
    <definedName name="ki1_8_14" localSheetId="1">0.656+0.172*MAX('ChiTiet (2)'!_n1,'ChiTiet (2)'!_n2)</definedName>
    <definedName name="ki1_8_14">0.656+0.172*MAX(_n1,_n2)</definedName>
    <definedName name="ki1_8_15" localSheetId="1">0.656+0.172*MAX('ChiTiet (2)'!_n1,'ChiTiet (2)'!_n2)</definedName>
    <definedName name="ki1_8_15">0.656+0.172*MAX(_n1,_n2)</definedName>
    <definedName name="ki1_8_16" localSheetId="1">0.656+0.172*MAX('ChiTiet (2)'!_n1,'ChiTiet (2)'!_n2)</definedName>
    <definedName name="ki1_8_16">0.656+0.172*MAX(_n1,_n2)</definedName>
    <definedName name="ki1_8_38" localSheetId="1">0.656+0.172*MAX('ChiTiet (2)'!_n1,'ChiTiet (2)'!_n2)</definedName>
    <definedName name="ki1_8_38">0.656+0.172*MAX(_n1,_n2)</definedName>
    <definedName name="Kiem_tra_trung_ten" localSheetId="28">#REF!</definedName>
    <definedName name="Kiem_tra_trung_ten" localSheetId="1">#REF!</definedName>
    <definedName name="Kiem_tra_trung_ten">#REF!</definedName>
    <definedName name="kk">0.8</definedName>
    <definedName name="KKE_Sheet10_List" localSheetId="27">#REF!</definedName>
    <definedName name="KKE_Sheet10_List" localSheetId="28">#REF!</definedName>
    <definedName name="KKE_Sheet10_List" localSheetId="1">#REF!</definedName>
    <definedName name="KKE_Sheet10_List">#REF!</definedName>
    <definedName name="kkk" localSheetId="1">#REF!</definedName>
    <definedName name="kkk">#REF!</definedName>
    <definedName name="kl_ME" localSheetId="1">#REF!</definedName>
    <definedName name="kl_ME">#REF!</definedName>
    <definedName name="KLC" localSheetId="1">#REF!</definedName>
    <definedName name="KLC">#REF!</definedName>
    <definedName name="kldd1p_47" localSheetId="1">#REF!</definedName>
    <definedName name="kldd1p_47">#REF!</definedName>
    <definedName name="kldd3p_47" localSheetId="1">#REF!</definedName>
    <definedName name="kldd3p_47">#REF!</definedName>
    <definedName name="KLFMAX" localSheetId="1">#REF!</definedName>
    <definedName name="KLFMAX">#REF!</definedName>
    <definedName name="KLFMIN" localSheetId="1">#REF!</definedName>
    <definedName name="KLFMIN">#REF!</definedName>
    <definedName name="KLHC15" localSheetId="1">#REF!</definedName>
    <definedName name="KLHC15">#REF!</definedName>
    <definedName name="KLHC25" localSheetId="1">#REF!</definedName>
    <definedName name="KLHC25">#REF!</definedName>
    <definedName name="KLLC15" localSheetId="1">#REF!</definedName>
    <definedName name="KLLC15">#REF!</definedName>
    <definedName name="KLLC25" localSheetId="1">#REF!</definedName>
    <definedName name="KLLC25">#REF!</definedName>
    <definedName name="KLMC15" localSheetId="1">#REF!</definedName>
    <definedName name="KLMC15">#REF!</definedName>
    <definedName name="KLMC25" localSheetId="1">#REF!</definedName>
    <definedName name="KLMC25">#REF!</definedName>
    <definedName name="KLTHDN" localSheetId="1">#REF!</definedName>
    <definedName name="KLTHDN">#REF!</definedName>
    <definedName name="KLVANKHUON" localSheetId="1">#REF!</definedName>
    <definedName name="KLVANKHUON">#REF!</definedName>
    <definedName name="KLVL" localSheetId="1">#REF!</definedName>
    <definedName name="KLVL">#REF!</definedName>
    <definedName name="KLVLD" localSheetId="1">#REF!</definedName>
    <definedName name="KLVLD">#REF!</definedName>
    <definedName name="KLVLD1" localSheetId="1">#REF!</definedName>
    <definedName name="KLVLD1">#REF!</definedName>
    <definedName name="KLVLV" localSheetId="1">#REF!</definedName>
    <definedName name="KLVLV">#REF!</definedName>
    <definedName name="Km" localSheetId="1">#REF!</definedName>
    <definedName name="Km">#REF!</definedName>
    <definedName name="kmong_47" localSheetId="1">#REF!</definedName>
    <definedName name="kmong_47">#REF!</definedName>
    <definedName name="Kng" localSheetId="1">#REF!</definedName>
    <definedName name="Kng">#REF!</definedName>
    <definedName name="kodsx" localSheetId="1">#REF!</definedName>
    <definedName name="kodsx">#REF!</definedName>
    <definedName name="KP" localSheetId="1">#REF!</definedName>
    <definedName name="KP">#REF!</definedName>
    <definedName name="kp1ph" localSheetId="0">#REF!</definedName>
    <definedName name="kp1ph" localSheetId="1">#REF!</definedName>
    <definedName name="kp1ph">#REF!</definedName>
    <definedName name="KPC">0.7</definedName>
    <definedName name="ks" localSheetId="0">#REF!</definedName>
    <definedName name="ks" localSheetId="1">#REF!</definedName>
    <definedName name="ks">#REF!</definedName>
    <definedName name="KS_BAC1" localSheetId="0">#REF!</definedName>
    <definedName name="KS_BAC1" localSheetId="1">#REF!</definedName>
    <definedName name="KS_BAC1">#REF!</definedName>
    <definedName name="KS_BAC2" localSheetId="0">#REF!</definedName>
    <definedName name="KS_BAC2" localSheetId="1">#REF!</definedName>
    <definedName name="KS_BAC2">#REF!</definedName>
    <definedName name="KS_BAC3" localSheetId="0">#REF!</definedName>
    <definedName name="KS_BAC3" localSheetId="1">#REF!</definedName>
    <definedName name="KS_BAC3">#REF!</definedName>
    <definedName name="KS_BAC4" localSheetId="0">#REF!</definedName>
    <definedName name="KS_BAC4" localSheetId="1">#REF!</definedName>
    <definedName name="KS_BAC4">#REF!</definedName>
    <definedName name="KS_BAC5" localSheetId="0">#REF!</definedName>
    <definedName name="KS_BAC5" localSheetId="1">#REF!</definedName>
    <definedName name="KS_BAC5">#REF!</definedName>
    <definedName name="KS_TB" localSheetId="0">#REF!</definedName>
    <definedName name="KS_TB" localSheetId="1">#REF!</definedName>
    <definedName name="KS_TB">#REF!</definedName>
    <definedName name="KSTK" localSheetId="1">#REF!</definedName>
    <definedName name="KSTK">#REF!</definedName>
    <definedName name="ktdk0" hidden="1">{#N/A,#N/A,FALSE,"Chi tiÆt"}</definedName>
    <definedName name="Kte" localSheetId="1">#REF!</definedName>
    <definedName name="Kte">#REF!</definedName>
    <definedName name="KVC" localSheetId="28">#REF!</definedName>
    <definedName name="KVC" localSheetId="1">#REF!</definedName>
    <definedName name="KVC">#REF!</definedName>
    <definedName name="Kxc" localSheetId="1">#REF!</definedName>
    <definedName name="Kxc">#REF!</definedName>
    <definedName name="Kxp" localSheetId="1">#REF!</definedName>
    <definedName name="Kxp">#REF!</definedName>
    <definedName name="l" localSheetId="0">#REF!</definedName>
    <definedName name="L" localSheetId="28">#REF!</definedName>
    <definedName name="l" localSheetId="1">#REF!</definedName>
    <definedName name="L" localSheetId="30">#REF!</definedName>
    <definedName name="l">#REF!</definedName>
    <definedName name="l_1" localSheetId="28">#REF!</definedName>
    <definedName name="l_1" localSheetId="1">#REF!</definedName>
    <definedName name="l_1">#REF!</definedName>
    <definedName name="l_10" localSheetId="1">#REF!</definedName>
    <definedName name="l_10">#REF!</definedName>
    <definedName name="l_19" localSheetId="1">#REF!</definedName>
    <definedName name="l_19">#REF!</definedName>
    <definedName name="l_22" localSheetId="1">#REF!</definedName>
    <definedName name="l_22">#REF!</definedName>
    <definedName name="l_23" localSheetId="1">#REF!</definedName>
    <definedName name="l_23">#REF!</definedName>
    <definedName name="L_47" localSheetId="1">#REF!</definedName>
    <definedName name="L_47">#REF!</definedName>
    <definedName name="l_8" localSheetId="1">#REF!</definedName>
    <definedName name="l_8">#REF!</definedName>
    <definedName name="L_mong" localSheetId="1">#REF!</definedName>
    <definedName name="L_mong">#REF!</definedName>
    <definedName name="L70x6" localSheetId="1">#REF!</definedName>
    <definedName name="L70x6">#REF!</definedName>
    <definedName name="L70x6__b_" localSheetId="1">#REF!</definedName>
    <definedName name="L70x6__b_">#REF!</definedName>
    <definedName name="L70x6c" localSheetId="1">#REF!</definedName>
    <definedName name="L70x6c">#REF!</definedName>
    <definedName name="L70x6d" localSheetId="1">#REF!</definedName>
    <definedName name="L70x6d">#REF!</definedName>
    <definedName name="L80x6" localSheetId="1">#REF!</definedName>
    <definedName name="L80x6">#REF!</definedName>
    <definedName name="L80x6b" localSheetId="1">#REF!</definedName>
    <definedName name="L80x6b">#REF!</definedName>
    <definedName name="L90x6" localSheetId="1">#REF!</definedName>
    <definedName name="L90x6">#REF!</definedName>
    <definedName name="L90x6a" localSheetId="1">#REF!</definedName>
    <definedName name="L90x6a">#REF!</definedName>
    <definedName name="L90x7" localSheetId="1">#REF!</definedName>
    <definedName name="L90x7">#REF!</definedName>
    <definedName name="Lab_tec" localSheetId="1">#REF!</definedName>
    <definedName name="Lab_tec">#REF!</definedName>
    <definedName name="Labour_cost" localSheetId="1">#REF!</definedName>
    <definedName name="Labour_cost">#REF!</definedName>
    <definedName name="Lac_tec" localSheetId="1">#REF!</definedName>
    <definedName name="Lac_tec">#REF!</definedName>
    <definedName name="lan" localSheetId="1">#REF!</definedName>
    <definedName name="lan">#REF!</definedName>
    <definedName name="LANANH" hidden="1">{#N/A,#N/A,FALSE,"Chi tiÆt"}</definedName>
    <definedName name="LandPreperationWage" localSheetId="1">#REF!</definedName>
    <definedName name="LandPreperationWage">#REF!</definedName>
    <definedName name="lanhto" localSheetId="1">#REF!</definedName>
    <definedName name="lanhto">#REF!</definedName>
    <definedName name="lapa_47" localSheetId="1">#REF!</definedName>
    <definedName name="lapa_47">#REF!</definedName>
    <definedName name="lapb_47" localSheetId="1">#REF!</definedName>
    <definedName name="lapb_47">#REF!</definedName>
    <definedName name="lapc_47" localSheetId="1">#REF!</definedName>
    <definedName name="lapc_47">#REF!</definedName>
    <definedName name="lbcnckt">lbcnckt</definedName>
    <definedName name="lbcnckt_11">lbcnckt_11</definedName>
    <definedName name="lbcnckt_12">lbcnckt_12</definedName>
    <definedName name="lbcnckt_13">lbcnckt_13</definedName>
    <definedName name="lbcnckt_14">lbcnckt_14</definedName>
    <definedName name="lbcnckt_15">lbcnckt_15</definedName>
    <definedName name="lbcnckt_16">lbcnckt_16</definedName>
    <definedName name="lbcnckt_38">lbcnckt_38</definedName>
    <definedName name="Lcot" localSheetId="1">#REF!</definedName>
    <definedName name="Lcot">#REF!</definedName>
    <definedName name="Ld" localSheetId="1">#REF!</definedName>
    <definedName name="Ld">#REF!</definedName>
    <definedName name="Line1" localSheetId="1">#REF!</definedName>
    <definedName name="Line1">#REF!</definedName>
    <definedName name="Line2" localSheetId="1">#REF!</definedName>
    <definedName name="Line2">#REF!</definedName>
    <definedName name="Line3" localSheetId="1">#REF!</definedName>
    <definedName name="Line3">#REF!</definedName>
    <definedName name="LK_hathe" localSheetId="1">#REF!</definedName>
    <definedName name="LK_hathe">#REF!</definedName>
    <definedName name="ll" localSheetId="27">#REF!</definedName>
    <definedName name="ll" localSheetId="28">#REF!</definedName>
    <definedName name="ll" localSheetId="1">#REF!</definedName>
    <definedName name="ll">#REF!</definedName>
    <definedName name="Lmk" localSheetId="0">#REF!</definedName>
    <definedName name="Lmk" localSheetId="1">#REF!</definedName>
    <definedName name="Lmk">#REF!</definedName>
    <definedName name="LMT" hidden="1">{#N/A,#N/A,FALSE,"Chi tiÆt"}</definedName>
    <definedName name="LMU" localSheetId="1">#REF!</definedName>
    <definedName name="LMU">#REF!</definedName>
    <definedName name="LMUSelected" localSheetId="1">#REF!</definedName>
    <definedName name="LMUSelected">#REF!</definedName>
    <definedName name="LN" localSheetId="28">#REF!</definedName>
    <definedName name="LN" localSheetId="1">#REF!</definedName>
    <definedName name="LN">#REF!</definedName>
    <definedName name="Lnsc" localSheetId="28">#REF!</definedName>
    <definedName name="Lnsc" localSheetId="1">#REF!</definedName>
    <definedName name="Lnsc">#REF!</definedName>
    <definedName name="Loai_TD" localSheetId="1">#REF!</definedName>
    <definedName name="Loai_TD">#REF!</definedName>
    <definedName name="Logo">"Picture 12"</definedName>
    <definedName name="Loss_tec" localSheetId="1">#REF!</definedName>
    <definedName name="Loss_tec">#REF!</definedName>
    <definedName name="lphu" localSheetId="1">#REF!</definedName>
    <definedName name="lphu">#REF!</definedName>
    <definedName name="Lr" localSheetId="1">#REF!</definedName>
    <definedName name="Lr">#REF!</definedName>
    <definedName name="Lrf" localSheetId="1">#REF!</definedName>
    <definedName name="Lrf">#REF!</definedName>
    <definedName name="LRMC" localSheetId="1">#REF!</definedName>
    <definedName name="LRMC">#REF!</definedName>
    <definedName name="LS" localSheetId="27">#REF!</definedName>
    <definedName name="LS" localSheetId="28">#REF!</definedName>
    <definedName name="LS" localSheetId="1">#REF!</definedName>
    <definedName name="LS">#REF!</definedName>
    <definedName name="Ltot" localSheetId="1">Lc+'ChiTiet (2)'!Lr</definedName>
    <definedName name="Ltot">Lc+Lr</definedName>
    <definedName name="Ltot_1" localSheetId="1">Lc+'ChiTiet (2)'!Lr</definedName>
    <definedName name="Ltot_1">Lc+Lr</definedName>
    <definedName name="Ltot_1_11" localSheetId="1">Lc+'ChiTiet (2)'!Lr</definedName>
    <definedName name="Ltot_1_11">Lc+Lr</definedName>
    <definedName name="Ltot_1_12" localSheetId="1">Lc+'ChiTiet (2)'!Lr</definedName>
    <definedName name="Ltot_1_12">Lc+Lr</definedName>
    <definedName name="Ltot_1_13" localSheetId="1">Lc+'ChiTiet (2)'!Lr</definedName>
    <definedName name="Ltot_1_13">Lc+Lr</definedName>
    <definedName name="Ltot_1_14" localSheetId="1">Lc+'ChiTiet (2)'!Lr</definedName>
    <definedName name="Ltot_1_14">Lc+Lr</definedName>
    <definedName name="Ltot_1_15" localSheetId="1">Lc+'ChiTiet (2)'!Lr</definedName>
    <definedName name="Ltot_1_15">Lc+Lr</definedName>
    <definedName name="Ltot_1_16" localSheetId="1">Lc+'ChiTiet (2)'!Lr</definedName>
    <definedName name="Ltot_1_16">Lc+Lr</definedName>
    <definedName name="Ltot_1_38" localSheetId="1">Lc+'ChiTiet (2)'!Lr</definedName>
    <definedName name="Ltot_1_38">Lc+Lr</definedName>
    <definedName name="Ltot_10" localSheetId="1">Lc+'ChiTiet (2)'!Lr</definedName>
    <definedName name="Ltot_10">Lc+Lr</definedName>
    <definedName name="Ltot_10_11" localSheetId="1">Lc+'ChiTiet (2)'!Lr</definedName>
    <definedName name="Ltot_10_11">Lc+Lr</definedName>
    <definedName name="Ltot_10_12" localSheetId="1">Lc+'ChiTiet (2)'!Lr</definedName>
    <definedName name="Ltot_10_12">Lc+Lr</definedName>
    <definedName name="Ltot_10_13" localSheetId="1">Lc+'ChiTiet (2)'!Lr</definedName>
    <definedName name="Ltot_10_13">Lc+Lr</definedName>
    <definedName name="Ltot_10_14" localSheetId="1">Lc+'ChiTiet (2)'!Lr</definedName>
    <definedName name="Ltot_10_14">Lc+Lr</definedName>
    <definedName name="Ltot_10_15" localSheetId="1">Lc+'ChiTiet (2)'!Lr</definedName>
    <definedName name="Ltot_10_15">Lc+Lr</definedName>
    <definedName name="Ltot_10_16" localSheetId="1">Lc+'ChiTiet (2)'!Lr</definedName>
    <definedName name="Ltot_10_16">Lc+Lr</definedName>
    <definedName name="Ltot_10_38" localSheetId="1">Lc+'ChiTiet (2)'!Lr</definedName>
    <definedName name="Ltot_10_38">Lc+Lr</definedName>
    <definedName name="Ltot_11" localSheetId="1">Lc+'ChiTiet (2)'!Lr</definedName>
    <definedName name="Ltot_11">Lc+Lr</definedName>
    <definedName name="Ltot_12" localSheetId="1">Lc+'ChiTiet (2)'!Lr</definedName>
    <definedName name="Ltot_12">Lc+Lr</definedName>
    <definedName name="Ltot_13" localSheetId="1">Lc+'ChiTiet (2)'!Lr</definedName>
    <definedName name="Ltot_13">Lc+Lr</definedName>
    <definedName name="Ltot_14" localSheetId="1">Lc+'ChiTiet (2)'!Lr</definedName>
    <definedName name="Ltot_14">Lc+Lr</definedName>
    <definedName name="Ltot_15" localSheetId="1">Lc+'ChiTiet (2)'!Lr</definedName>
    <definedName name="Ltot_15">Lc+Lr</definedName>
    <definedName name="Ltot_16" localSheetId="1">Lc+'ChiTiet (2)'!Lr</definedName>
    <definedName name="Ltot_16">Lc+Lr</definedName>
    <definedName name="Ltot_16_11" localSheetId="1">Lc+'ChiTiet (2)'!Lr</definedName>
    <definedName name="Ltot_16_11">Lc+Lr</definedName>
    <definedName name="Ltot_16_12" localSheetId="1">Lc+'ChiTiet (2)'!Lr</definedName>
    <definedName name="Ltot_16_12">Lc+Lr</definedName>
    <definedName name="Ltot_16_13" localSheetId="1">Lc+'ChiTiet (2)'!Lr</definedName>
    <definedName name="Ltot_16_13">Lc+Lr</definedName>
    <definedName name="Ltot_16_14" localSheetId="1">Lc+'ChiTiet (2)'!Lr</definedName>
    <definedName name="Ltot_16_14">Lc+Lr</definedName>
    <definedName name="Ltot_16_15" localSheetId="1">Lc+'ChiTiet (2)'!Lr</definedName>
    <definedName name="Ltot_16_15">Lc+Lr</definedName>
    <definedName name="Ltot_16_16" localSheetId="1">Lc+'ChiTiet (2)'!Lr</definedName>
    <definedName name="Ltot_16_16">Lc+Lr</definedName>
    <definedName name="Ltot_16_38" localSheetId="1">Lc+'ChiTiet (2)'!Lr</definedName>
    <definedName name="Ltot_16_38">Lc+Lr</definedName>
    <definedName name="Ltot_19" localSheetId="1">Lc+'ChiTiet (2)'!Lr</definedName>
    <definedName name="Ltot_19">Lc+Lr</definedName>
    <definedName name="Ltot_19_11" localSheetId="1">Lc+'ChiTiet (2)'!Lr</definedName>
    <definedName name="Ltot_19_11">Lc+Lr</definedName>
    <definedName name="Ltot_19_12" localSheetId="1">Lc+'ChiTiet (2)'!Lr</definedName>
    <definedName name="Ltot_19_12">Lc+Lr</definedName>
    <definedName name="Ltot_19_13" localSheetId="1">Lc+'ChiTiet (2)'!Lr</definedName>
    <definedName name="Ltot_19_13">Lc+Lr</definedName>
    <definedName name="Ltot_19_14" localSheetId="1">Lc+'ChiTiet (2)'!Lr</definedName>
    <definedName name="Ltot_19_14">Lc+Lr</definedName>
    <definedName name="Ltot_19_15" localSheetId="1">Lc+'ChiTiet (2)'!Lr</definedName>
    <definedName name="Ltot_19_15">Lc+Lr</definedName>
    <definedName name="Ltot_19_16" localSheetId="1">Lc+'ChiTiet (2)'!Lr</definedName>
    <definedName name="Ltot_19_16">Lc+Lr</definedName>
    <definedName name="Ltot_19_38" localSheetId="1">Lc+'ChiTiet (2)'!Lr</definedName>
    <definedName name="Ltot_19_38">Lc+Lr</definedName>
    <definedName name="Ltot_20" localSheetId="1">Lc+'ChiTiet (2)'!Lr</definedName>
    <definedName name="Ltot_20">Lc+Lr</definedName>
    <definedName name="Ltot_20_11" localSheetId="1">Lc+'ChiTiet (2)'!Lr</definedName>
    <definedName name="Ltot_20_11">Lc+Lr</definedName>
    <definedName name="Ltot_20_12" localSheetId="1">Lc+'ChiTiet (2)'!Lr</definedName>
    <definedName name="Ltot_20_12">Lc+Lr</definedName>
    <definedName name="Ltot_20_13" localSheetId="1">Lc+'ChiTiet (2)'!Lr</definedName>
    <definedName name="Ltot_20_13">Lc+Lr</definedName>
    <definedName name="Ltot_20_14" localSheetId="1">Lc+'ChiTiet (2)'!Lr</definedName>
    <definedName name="Ltot_20_14">Lc+Lr</definedName>
    <definedName name="Ltot_20_15" localSheetId="1">Lc+'ChiTiet (2)'!Lr</definedName>
    <definedName name="Ltot_20_15">Lc+Lr</definedName>
    <definedName name="Ltot_20_16" localSheetId="1">Lc+'ChiTiet (2)'!Lr</definedName>
    <definedName name="Ltot_20_16">Lc+Lr</definedName>
    <definedName name="Ltot_20_38" localSheetId="1">Lc+'ChiTiet (2)'!Lr</definedName>
    <definedName name="Ltot_20_38">Lc+Lr</definedName>
    <definedName name="Ltot_22" localSheetId="1">Lc+'ChiTiet (2)'!Lr</definedName>
    <definedName name="Ltot_22">Lc+Lr</definedName>
    <definedName name="Ltot_22_11" localSheetId="1">Lc+'ChiTiet (2)'!Lr</definedName>
    <definedName name="Ltot_22_11">Lc+Lr</definedName>
    <definedName name="Ltot_22_12" localSheetId="1">Lc+'ChiTiet (2)'!Lr</definedName>
    <definedName name="Ltot_22_12">Lc+Lr</definedName>
    <definedName name="Ltot_22_13" localSheetId="1">Lc+'ChiTiet (2)'!Lr</definedName>
    <definedName name="Ltot_22_13">Lc+Lr</definedName>
    <definedName name="Ltot_22_14" localSheetId="1">Lc+'ChiTiet (2)'!Lr</definedName>
    <definedName name="Ltot_22_14">Lc+Lr</definedName>
    <definedName name="Ltot_22_15" localSheetId="1">Lc+'ChiTiet (2)'!Lr</definedName>
    <definedName name="Ltot_22_15">Lc+Lr</definedName>
    <definedName name="Ltot_22_16" localSheetId="1">Lc+'ChiTiet (2)'!Lr</definedName>
    <definedName name="Ltot_22_16">Lc+Lr</definedName>
    <definedName name="Ltot_22_38" localSheetId="1">Lc+'ChiTiet (2)'!Lr</definedName>
    <definedName name="Ltot_22_38">Lc+Lr</definedName>
    <definedName name="Ltot_23" localSheetId="1">Lc+'ChiTiet (2)'!Lr</definedName>
    <definedName name="Ltot_23">Lc+Lr</definedName>
    <definedName name="Ltot_23_11" localSheetId="1">Lc+'ChiTiet (2)'!Lr</definedName>
    <definedName name="Ltot_23_11">Lc+Lr</definedName>
    <definedName name="Ltot_23_12" localSheetId="1">Lc+'ChiTiet (2)'!Lr</definedName>
    <definedName name="Ltot_23_12">Lc+Lr</definedName>
    <definedName name="Ltot_23_13" localSheetId="1">Lc+'ChiTiet (2)'!Lr</definedName>
    <definedName name="Ltot_23_13">Lc+Lr</definedName>
    <definedName name="Ltot_23_14" localSheetId="1">Lc+'ChiTiet (2)'!Lr</definedName>
    <definedName name="Ltot_23_14">Lc+Lr</definedName>
    <definedName name="Ltot_23_15" localSheetId="1">Lc+'ChiTiet (2)'!Lr</definedName>
    <definedName name="Ltot_23_15">Lc+Lr</definedName>
    <definedName name="Ltot_23_16" localSheetId="1">Lc+'ChiTiet (2)'!Lr</definedName>
    <definedName name="Ltot_23_16">Lc+Lr</definedName>
    <definedName name="Ltot_23_38" localSheetId="1">Lc+'ChiTiet (2)'!Lr</definedName>
    <definedName name="Ltot_23_38">Lc+Lr</definedName>
    <definedName name="Ltot_26" localSheetId="1">Lc+'ChiTiet (2)'!Lr</definedName>
    <definedName name="Ltot_26">Lc+Lr</definedName>
    <definedName name="Ltot_26_11" localSheetId="1">Lc+'ChiTiet (2)'!Lr</definedName>
    <definedName name="Ltot_26_11">Lc+Lr</definedName>
    <definedName name="Ltot_26_12" localSheetId="1">Lc+'ChiTiet (2)'!Lr</definedName>
    <definedName name="Ltot_26_12">Lc+Lr</definedName>
    <definedName name="Ltot_26_13" localSheetId="1">Lc+'ChiTiet (2)'!Lr</definedName>
    <definedName name="Ltot_26_13">Lc+Lr</definedName>
    <definedName name="Ltot_26_14" localSheetId="1">Lc+'ChiTiet (2)'!Lr</definedName>
    <definedName name="Ltot_26_14">Lc+Lr</definedName>
    <definedName name="Ltot_26_15" localSheetId="1">Lc+'ChiTiet (2)'!Lr</definedName>
    <definedName name="Ltot_26_15">Lc+Lr</definedName>
    <definedName name="Ltot_26_16" localSheetId="1">Lc+'ChiTiet (2)'!Lr</definedName>
    <definedName name="Ltot_26_16">Lc+Lr</definedName>
    <definedName name="Ltot_26_38" localSheetId="1">Lc+'ChiTiet (2)'!Lr</definedName>
    <definedName name="Ltot_26_38">Lc+Lr</definedName>
    <definedName name="Ltot_29" localSheetId="1">Lc+'ChiTiet (2)'!Lr</definedName>
    <definedName name="Ltot_29">Lc+Lr</definedName>
    <definedName name="Ltot_29_11" localSheetId="1">Lc+'ChiTiet (2)'!Lr</definedName>
    <definedName name="Ltot_29_11">Lc+Lr</definedName>
    <definedName name="Ltot_29_12" localSheetId="1">Lc+'ChiTiet (2)'!Lr</definedName>
    <definedName name="Ltot_29_12">Lc+Lr</definedName>
    <definedName name="Ltot_29_13" localSheetId="1">Lc+'ChiTiet (2)'!Lr</definedName>
    <definedName name="Ltot_29_13">Lc+Lr</definedName>
    <definedName name="Ltot_29_14" localSheetId="1">Lc+'ChiTiet (2)'!Lr</definedName>
    <definedName name="Ltot_29_14">Lc+Lr</definedName>
    <definedName name="Ltot_29_15" localSheetId="1">Lc+'ChiTiet (2)'!Lr</definedName>
    <definedName name="Ltot_29_15">Lc+Lr</definedName>
    <definedName name="Ltot_29_16" localSheetId="1">Lc+'ChiTiet (2)'!Lr</definedName>
    <definedName name="Ltot_29_16">Lc+Lr</definedName>
    <definedName name="Ltot_29_38" localSheetId="1">Lc+'ChiTiet (2)'!Lr</definedName>
    <definedName name="Ltot_29_38">Lc+Lr</definedName>
    <definedName name="Ltot_30" localSheetId="1">Lc+'ChiTiet (2)'!Lr</definedName>
    <definedName name="Ltot_30">Lc+Lr</definedName>
    <definedName name="Ltot_30_11" localSheetId="1">Lc+'ChiTiet (2)'!Lr</definedName>
    <definedName name="Ltot_30_11">Lc+Lr</definedName>
    <definedName name="Ltot_30_12" localSheetId="1">Lc+'ChiTiet (2)'!Lr</definedName>
    <definedName name="Ltot_30_12">Lc+Lr</definedName>
    <definedName name="Ltot_30_13" localSheetId="1">Lc+'ChiTiet (2)'!Lr</definedName>
    <definedName name="Ltot_30_13">Lc+Lr</definedName>
    <definedName name="Ltot_30_14" localSheetId="1">Lc+'ChiTiet (2)'!Lr</definedName>
    <definedName name="Ltot_30_14">Lc+Lr</definedName>
    <definedName name="Ltot_30_15" localSheetId="1">Lc+'ChiTiet (2)'!Lr</definedName>
    <definedName name="Ltot_30_15">Lc+Lr</definedName>
    <definedName name="Ltot_30_16" localSheetId="1">Lc+'ChiTiet (2)'!Lr</definedName>
    <definedName name="Ltot_30_16">Lc+Lr</definedName>
    <definedName name="Ltot_30_38" localSheetId="1">Lc+'ChiTiet (2)'!Lr</definedName>
    <definedName name="Ltot_30_38">Lc+Lr</definedName>
    <definedName name="Ltot_31" localSheetId="1">Lc+'ChiTiet (2)'!Lr</definedName>
    <definedName name="Ltot_31">Lc+Lr</definedName>
    <definedName name="Ltot_31_11" localSheetId="1">Lc+'ChiTiet (2)'!Lr</definedName>
    <definedName name="Ltot_31_11">Lc+Lr</definedName>
    <definedName name="Ltot_31_12" localSheetId="1">Lc+'ChiTiet (2)'!Lr</definedName>
    <definedName name="Ltot_31_12">Lc+Lr</definedName>
    <definedName name="Ltot_31_13" localSheetId="1">Lc+'ChiTiet (2)'!Lr</definedName>
    <definedName name="Ltot_31_13">Lc+Lr</definedName>
    <definedName name="Ltot_31_14" localSheetId="1">Lc+'ChiTiet (2)'!Lr</definedName>
    <definedName name="Ltot_31_14">Lc+Lr</definedName>
    <definedName name="Ltot_31_15" localSheetId="1">Lc+'ChiTiet (2)'!Lr</definedName>
    <definedName name="Ltot_31_15">Lc+Lr</definedName>
    <definedName name="Ltot_31_16" localSheetId="1">Lc+'ChiTiet (2)'!Lr</definedName>
    <definedName name="Ltot_31_16">Lc+Lr</definedName>
    <definedName name="Ltot_31_38" localSheetId="1">Lc+'ChiTiet (2)'!Lr</definedName>
    <definedName name="Ltot_31_38">Lc+Lr</definedName>
    <definedName name="Ltot_32" localSheetId="1">Lc+'ChiTiet (2)'!Lr</definedName>
    <definedName name="Ltot_32">Lc+Lr</definedName>
    <definedName name="Ltot_32_11" localSheetId="1">Lc+'ChiTiet (2)'!Lr</definedName>
    <definedName name="Ltot_32_11">Lc+Lr</definedName>
    <definedName name="Ltot_32_12" localSheetId="1">Lc+'ChiTiet (2)'!Lr</definedName>
    <definedName name="Ltot_32_12">Lc+Lr</definedName>
    <definedName name="Ltot_32_13" localSheetId="1">Lc+'ChiTiet (2)'!Lr</definedName>
    <definedName name="Ltot_32_13">Lc+Lr</definedName>
    <definedName name="Ltot_32_14" localSheetId="1">Lc+'ChiTiet (2)'!Lr</definedName>
    <definedName name="Ltot_32_14">Lc+Lr</definedName>
    <definedName name="Ltot_32_15" localSheetId="1">Lc+'ChiTiet (2)'!Lr</definedName>
    <definedName name="Ltot_32_15">Lc+Lr</definedName>
    <definedName name="Ltot_32_16" localSheetId="1">Lc+'ChiTiet (2)'!Lr</definedName>
    <definedName name="Ltot_32_16">Lc+Lr</definedName>
    <definedName name="Ltot_32_38" localSheetId="1">Lc+'ChiTiet (2)'!Lr</definedName>
    <definedName name="Ltot_32_38">Lc+Lr</definedName>
    <definedName name="Ltot_33" localSheetId="1">Lc+'ChiTiet (2)'!Lr</definedName>
    <definedName name="Ltot_33">Lc+Lr</definedName>
    <definedName name="Ltot_33_11" localSheetId="1">Lc+'ChiTiet (2)'!Lr</definedName>
    <definedName name="Ltot_33_11">Lc+Lr</definedName>
    <definedName name="Ltot_33_12" localSheetId="1">Lc+'ChiTiet (2)'!Lr</definedName>
    <definedName name="Ltot_33_12">Lc+Lr</definedName>
    <definedName name="Ltot_33_13" localSheetId="1">Lc+'ChiTiet (2)'!Lr</definedName>
    <definedName name="Ltot_33_13">Lc+Lr</definedName>
    <definedName name="Ltot_33_14" localSheetId="1">Lc+'ChiTiet (2)'!Lr</definedName>
    <definedName name="Ltot_33_14">Lc+Lr</definedName>
    <definedName name="Ltot_33_15" localSheetId="1">Lc+'ChiTiet (2)'!Lr</definedName>
    <definedName name="Ltot_33_15">Lc+Lr</definedName>
    <definedName name="Ltot_33_16" localSheetId="1">Lc+'ChiTiet (2)'!Lr</definedName>
    <definedName name="Ltot_33_16">Lc+Lr</definedName>
    <definedName name="Ltot_33_38" localSheetId="1">Lc+'ChiTiet (2)'!Lr</definedName>
    <definedName name="Ltot_33_38">Lc+Lr</definedName>
    <definedName name="Ltot_34" localSheetId="1">Lc+'ChiTiet (2)'!Lr</definedName>
    <definedName name="Ltot_34">Lc+Lr</definedName>
    <definedName name="Ltot_34_11" localSheetId="1">Lc+'ChiTiet (2)'!Lr</definedName>
    <definedName name="Ltot_34_11">Lc+Lr</definedName>
    <definedName name="Ltot_34_12" localSheetId="1">Lc+'ChiTiet (2)'!Lr</definedName>
    <definedName name="Ltot_34_12">Lc+Lr</definedName>
    <definedName name="Ltot_34_13" localSheetId="1">Lc+'ChiTiet (2)'!Lr</definedName>
    <definedName name="Ltot_34_13">Lc+Lr</definedName>
    <definedName name="Ltot_34_14" localSheetId="1">Lc+'ChiTiet (2)'!Lr</definedName>
    <definedName name="Ltot_34_14">Lc+Lr</definedName>
    <definedName name="Ltot_34_15" localSheetId="1">Lc+'ChiTiet (2)'!Lr</definedName>
    <definedName name="Ltot_34_15">Lc+Lr</definedName>
    <definedName name="Ltot_34_16" localSheetId="1">Lc+'ChiTiet (2)'!Lr</definedName>
    <definedName name="Ltot_34_16">Lc+Lr</definedName>
    <definedName name="Ltot_34_38" localSheetId="1">Lc+'ChiTiet (2)'!Lr</definedName>
    <definedName name="Ltot_34_38">Lc+Lr</definedName>
    <definedName name="Ltot_35" localSheetId="1">Lc+'ChiTiet (2)'!Lr</definedName>
    <definedName name="Ltot_35">Lc+Lr</definedName>
    <definedName name="Ltot_35_11" localSheetId="1">Lc+'ChiTiet (2)'!Lr</definedName>
    <definedName name="Ltot_35_11">Lc+Lr</definedName>
    <definedName name="Ltot_35_12" localSheetId="1">Lc+'ChiTiet (2)'!Lr</definedName>
    <definedName name="Ltot_35_12">Lc+Lr</definedName>
    <definedName name="Ltot_35_13" localSheetId="1">Lc+'ChiTiet (2)'!Lr</definedName>
    <definedName name="Ltot_35_13">Lc+Lr</definedName>
    <definedName name="Ltot_35_14" localSheetId="1">Lc+'ChiTiet (2)'!Lr</definedName>
    <definedName name="Ltot_35_14">Lc+Lr</definedName>
    <definedName name="Ltot_35_15" localSheetId="1">Lc+'ChiTiet (2)'!Lr</definedName>
    <definedName name="Ltot_35_15">Lc+Lr</definedName>
    <definedName name="Ltot_35_16" localSheetId="1">Lc+'ChiTiet (2)'!Lr</definedName>
    <definedName name="Ltot_35_16">Lc+Lr</definedName>
    <definedName name="Ltot_35_38" localSheetId="1">Lc+'ChiTiet (2)'!Lr</definedName>
    <definedName name="Ltot_35_38">Lc+Lr</definedName>
    <definedName name="Ltot_36" localSheetId="1">Lc+'ChiTiet (2)'!Lr</definedName>
    <definedName name="Ltot_36">Lc+Lr</definedName>
    <definedName name="Ltot_36_11" localSheetId="1">Lc+'ChiTiet (2)'!Lr</definedName>
    <definedName name="Ltot_36_11">Lc+Lr</definedName>
    <definedName name="Ltot_36_12" localSheetId="1">Lc+'ChiTiet (2)'!Lr</definedName>
    <definedName name="Ltot_36_12">Lc+Lr</definedName>
    <definedName name="Ltot_36_13" localSheetId="1">Lc+'ChiTiet (2)'!Lr</definedName>
    <definedName name="Ltot_36_13">Lc+Lr</definedName>
    <definedName name="Ltot_36_14" localSheetId="1">Lc+'ChiTiet (2)'!Lr</definedName>
    <definedName name="Ltot_36_14">Lc+Lr</definedName>
    <definedName name="Ltot_36_15" localSheetId="1">Lc+'ChiTiet (2)'!Lr</definedName>
    <definedName name="Ltot_36_15">Lc+Lr</definedName>
    <definedName name="Ltot_36_16" localSheetId="1">Lc+'ChiTiet (2)'!Lr</definedName>
    <definedName name="Ltot_36_16">Lc+Lr</definedName>
    <definedName name="Ltot_36_38" localSheetId="1">Lc+'ChiTiet (2)'!Lr</definedName>
    <definedName name="Ltot_36_38">Lc+Lr</definedName>
    <definedName name="Ltot_38" localSheetId="1">Lc+'ChiTiet (2)'!Lr</definedName>
    <definedName name="Ltot_38">Lc+Lr</definedName>
    <definedName name="Ltot_4" localSheetId="1">Lc+'ChiTiet (2)'!Lr</definedName>
    <definedName name="Ltot_4">Lc+Lr</definedName>
    <definedName name="Ltot_4_11" localSheetId="1">Lc+'ChiTiet (2)'!Lr</definedName>
    <definedName name="Ltot_4_11">Lc+Lr</definedName>
    <definedName name="Ltot_4_12" localSheetId="1">Lc+'ChiTiet (2)'!Lr</definedName>
    <definedName name="Ltot_4_12">Lc+Lr</definedName>
    <definedName name="Ltot_4_13" localSheetId="1">Lc+'ChiTiet (2)'!Lr</definedName>
    <definedName name="Ltot_4_13">Lc+Lr</definedName>
    <definedName name="Ltot_4_14" localSheetId="1">Lc+'ChiTiet (2)'!Lr</definedName>
    <definedName name="Ltot_4_14">Lc+Lr</definedName>
    <definedName name="Ltot_4_15" localSheetId="1">Lc+'ChiTiet (2)'!Lr</definedName>
    <definedName name="Ltot_4_15">Lc+Lr</definedName>
    <definedName name="Ltot_4_16" localSheetId="1">Lc+'ChiTiet (2)'!Lr</definedName>
    <definedName name="Ltot_4_16">Lc+Lr</definedName>
    <definedName name="Ltot_4_38" localSheetId="1">Lc+'ChiTiet (2)'!Lr</definedName>
    <definedName name="Ltot_4_38">Lc+Lr</definedName>
    <definedName name="Ltot_47" localSheetId="1">Lc+'ChiTiet (2)'!Lr</definedName>
    <definedName name="Ltot_47">Lc+Lr</definedName>
    <definedName name="Ltot_47_11" localSheetId="1">Lc+'ChiTiet (2)'!Lr</definedName>
    <definedName name="Ltot_47_11">Lc+Lr</definedName>
    <definedName name="Ltot_47_12" localSheetId="1">Lc+'ChiTiet (2)'!Lr</definedName>
    <definedName name="Ltot_47_12">Lc+Lr</definedName>
    <definedName name="Ltot_47_13" localSheetId="1">Lc+'ChiTiet (2)'!Lr</definedName>
    <definedName name="Ltot_47_13">Lc+Lr</definedName>
    <definedName name="Ltot_47_14" localSheetId="1">Lc+'ChiTiet (2)'!Lr</definedName>
    <definedName name="Ltot_47_14">Lc+Lr</definedName>
    <definedName name="Ltot_47_15" localSheetId="1">Lc+'ChiTiet (2)'!Lr</definedName>
    <definedName name="Ltot_47_15">Lc+Lr</definedName>
    <definedName name="Ltot_47_16" localSheetId="1">Lc+'ChiTiet (2)'!Lr</definedName>
    <definedName name="Ltot_47_16">Lc+Lr</definedName>
    <definedName name="Ltot_47_38" localSheetId="1">Lc+'ChiTiet (2)'!Lr</definedName>
    <definedName name="Ltot_47_38">Lc+Lr</definedName>
    <definedName name="Ltot_5" localSheetId="1">Lc+'ChiTiet (2)'!Lr</definedName>
    <definedName name="Ltot_5">Lc+Lr</definedName>
    <definedName name="Ltot_5_11" localSheetId="1">Lc+'ChiTiet (2)'!Lr</definedName>
    <definedName name="Ltot_5_11">Lc+Lr</definedName>
    <definedName name="Ltot_5_12" localSheetId="1">Lc+'ChiTiet (2)'!Lr</definedName>
    <definedName name="Ltot_5_12">Lc+Lr</definedName>
    <definedName name="Ltot_5_13" localSheetId="1">Lc+'ChiTiet (2)'!Lr</definedName>
    <definedName name="Ltot_5_13">Lc+Lr</definedName>
    <definedName name="Ltot_5_14" localSheetId="1">Lc+'ChiTiet (2)'!Lr</definedName>
    <definedName name="Ltot_5_14">Lc+Lr</definedName>
    <definedName name="Ltot_5_15" localSheetId="1">Lc+'ChiTiet (2)'!Lr</definedName>
    <definedName name="Ltot_5_15">Lc+Lr</definedName>
    <definedName name="Ltot_5_16" localSheetId="1">Lc+'ChiTiet (2)'!Lr</definedName>
    <definedName name="Ltot_5_16">Lc+Lr</definedName>
    <definedName name="Ltot_5_38" localSheetId="1">Lc+'ChiTiet (2)'!Lr</definedName>
    <definedName name="Ltot_5_38">Lc+Lr</definedName>
    <definedName name="Ltot_6" localSheetId="1">Lc+'ChiTiet (2)'!Lr</definedName>
    <definedName name="Ltot_6">Lc+Lr</definedName>
    <definedName name="Ltot_6_11" localSheetId="1">Lc+'ChiTiet (2)'!Lr</definedName>
    <definedName name="Ltot_6_11">Lc+Lr</definedName>
    <definedName name="Ltot_6_12" localSheetId="1">Lc+'ChiTiet (2)'!Lr</definedName>
    <definedName name="Ltot_6_12">Lc+Lr</definedName>
    <definedName name="Ltot_6_13" localSheetId="1">Lc+'ChiTiet (2)'!Lr</definedName>
    <definedName name="Ltot_6_13">Lc+Lr</definedName>
    <definedName name="Ltot_6_14" localSheetId="1">Lc+'ChiTiet (2)'!Lr</definedName>
    <definedName name="Ltot_6_14">Lc+Lr</definedName>
    <definedName name="Ltot_6_15" localSheetId="1">Lc+'ChiTiet (2)'!Lr</definedName>
    <definedName name="Ltot_6_15">Lc+Lr</definedName>
    <definedName name="Ltot_6_16" localSheetId="1">Lc+'ChiTiet (2)'!Lr</definedName>
    <definedName name="Ltot_6_16">Lc+Lr</definedName>
    <definedName name="Ltot_6_38" localSheetId="1">Lc+'ChiTiet (2)'!Lr</definedName>
    <definedName name="Ltot_6_38">Lc+Lr</definedName>
    <definedName name="Ltot_8" localSheetId="1">Lc+'ChiTiet (2)'!Lr</definedName>
    <definedName name="Ltot_8">Lc+Lr</definedName>
    <definedName name="Ltot_8_11" localSheetId="1">Lc+'ChiTiet (2)'!Lr</definedName>
    <definedName name="Ltot_8_11">Lc+Lr</definedName>
    <definedName name="Ltot_8_12" localSheetId="1">Lc+'ChiTiet (2)'!Lr</definedName>
    <definedName name="Ltot_8_12">Lc+Lr</definedName>
    <definedName name="Ltot_8_13" localSheetId="1">Lc+'ChiTiet (2)'!Lr</definedName>
    <definedName name="Ltot_8_13">Lc+Lr</definedName>
    <definedName name="Ltot_8_14" localSheetId="1">Lc+'ChiTiet (2)'!Lr</definedName>
    <definedName name="Ltot_8_14">Lc+Lr</definedName>
    <definedName name="Ltot_8_15" localSheetId="1">Lc+'ChiTiet (2)'!Lr</definedName>
    <definedName name="Ltot_8_15">Lc+Lr</definedName>
    <definedName name="Ltot_8_16" localSheetId="1">Lc+'ChiTiet (2)'!Lr</definedName>
    <definedName name="Ltot_8_16">Lc+Lr</definedName>
    <definedName name="Ltot_8_38" localSheetId="1">Lc+'ChiTiet (2)'!Lr</definedName>
    <definedName name="Ltot_8_38">Lc+Lr</definedName>
    <definedName name="luuthong" localSheetId="1">#REF!</definedName>
    <definedName name="luuthong">#REF!</definedName>
    <definedName name="lVC" localSheetId="28">#REF!</definedName>
    <definedName name="lVC" localSheetId="1">#REF!</definedName>
    <definedName name="lVC">#REF!</definedName>
    <definedName name="LWSALES" localSheetId="28">#REF!</definedName>
    <definedName name="LWSALES" localSheetId="1">#REF!</definedName>
    <definedName name="LWSALES">#REF!</definedName>
    <definedName name="LX100N" localSheetId="1">#REF!</definedName>
    <definedName name="LX100N">#REF!</definedName>
    <definedName name="LYBin" localSheetId="28">#REF!</definedName>
    <definedName name="LYBin" localSheetId="1">#REF!</definedName>
    <definedName name="LYBin">#REF!</definedName>
    <definedName name="LYHolds" localSheetId="28">#REF!</definedName>
    <definedName name="LYHolds" localSheetId="1">#REF!</definedName>
    <definedName name="LYHolds">#REF!</definedName>
    <definedName name="LYNet" localSheetId="28">#REF!</definedName>
    <definedName name="LYNet" localSheetId="1">#REF!</definedName>
    <definedName name="LYNet">#REF!</definedName>
    <definedName name="LYoos" localSheetId="28">#REF!</definedName>
    <definedName name="LYoos" localSheetId="1">#REF!</definedName>
    <definedName name="LYoos">#REF!</definedName>
    <definedName name="LYReselects" localSheetId="28">#REF!</definedName>
    <definedName name="LYReselects" localSheetId="1">#REF!</definedName>
    <definedName name="LYReselects">#REF!</definedName>
    <definedName name="LYReturns" localSheetId="28">#REF!</definedName>
    <definedName name="LYReturns" localSheetId="1">#REF!</definedName>
    <definedName name="LYReturns">#REF!</definedName>
    <definedName name="LYSales" localSheetId="28">#REF!</definedName>
    <definedName name="LYSales" localSheetId="1">#REF!</definedName>
    <definedName name="LYSales">#REF!</definedName>
    <definedName name="LYTotal" localSheetId="28">#REF!</definedName>
    <definedName name="LYTotal" localSheetId="1">#REF!</definedName>
    <definedName name="LYTotal">#REF!</definedName>
    <definedName name="m" localSheetId="0">#REF!</definedName>
    <definedName name="m" localSheetId="28">#REF!</definedName>
    <definedName name="m" localSheetId="1">#REF!</definedName>
    <definedName name="m" localSheetId="30">#REF!</definedName>
    <definedName name="m">#REF!</definedName>
    <definedName name="M0.4" localSheetId="0">#REF!</definedName>
    <definedName name="M0.4" localSheetId="1">#REF!</definedName>
    <definedName name="M0.4">#REF!</definedName>
    <definedName name="M102bnnc_30" localSheetId="1">#REF!</definedName>
    <definedName name="M102bnnc_30">#REF!</definedName>
    <definedName name="M102bnnc_31" localSheetId="1">#REF!</definedName>
    <definedName name="M102bnnc_31">#REF!</definedName>
    <definedName name="M102bnnc_32" localSheetId="1">#REF!</definedName>
    <definedName name="M102bnnc_32">#REF!</definedName>
    <definedName name="M102bnnc_33" localSheetId="1">#REF!</definedName>
    <definedName name="M102bnnc_33">#REF!</definedName>
    <definedName name="M102bnnc_34" localSheetId="1">#REF!</definedName>
    <definedName name="M102bnnc_34">#REF!</definedName>
    <definedName name="M102bnnc_35" localSheetId="1">#REF!</definedName>
    <definedName name="M102bnnc_35">#REF!</definedName>
    <definedName name="M102bnnc_36" localSheetId="1">#REF!</definedName>
    <definedName name="M102bnnc_36">#REF!</definedName>
    <definedName name="M102bnvl_30" localSheetId="1">#REF!</definedName>
    <definedName name="M102bnvl_30">#REF!</definedName>
    <definedName name="M102bnvl_31" localSheetId="1">#REF!</definedName>
    <definedName name="M102bnvl_31">#REF!</definedName>
    <definedName name="M102bnvl_32" localSheetId="1">#REF!</definedName>
    <definedName name="M102bnvl_32">#REF!</definedName>
    <definedName name="M102bnvl_33" localSheetId="1">#REF!</definedName>
    <definedName name="M102bnvl_33">#REF!</definedName>
    <definedName name="M102bnvl_34" localSheetId="1">#REF!</definedName>
    <definedName name="M102bnvl_34">#REF!</definedName>
    <definedName name="M102bnvl_35" localSheetId="1">#REF!</definedName>
    <definedName name="M102bnvl_35">#REF!</definedName>
    <definedName name="M102bnvl_36" localSheetId="1">#REF!</definedName>
    <definedName name="M102bnvl_36">#REF!</definedName>
    <definedName name="M10aa1p_16" localSheetId="1">#REF!</definedName>
    <definedName name="M10aa1p_16">#REF!</definedName>
    <definedName name="M10aa1p_20" localSheetId="1">#REF!</definedName>
    <definedName name="M10aa1p_20">#REF!</definedName>
    <definedName name="M10aa1p_22" localSheetId="1">#REF!</definedName>
    <definedName name="M10aa1p_22">#REF!</definedName>
    <definedName name="M10aa1p_29" localSheetId="1">#REF!</definedName>
    <definedName name="M10aa1p_29">#REF!</definedName>
    <definedName name="M10aanc_10" localSheetId="1">#REF!</definedName>
    <definedName name="M10aanc_10">#REF!</definedName>
    <definedName name="M10aanc_11" localSheetId="1">#REF!</definedName>
    <definedName name="M10aanc_11">#REF!</definedName>
    <definedName name="M10aanc_12" localSheetId="1">#REF!</definedName>
    <definedName name="M10aanc_12">#REF!</definedName>
    <definedName name="M10aanc_13" localSheetId="1">#REF!</definedName>
    <definedName name="M10aanc_13">#REF!</definedName>
    <definedName name="M10aanc_14" localSheetId="1">#REF!</definedName>
    <definedName name="M10aanc_14">#REF!</definedName>
    <definedName name="M10aanc_15" localSheetId="1">#REF!</definedName>
    <definedName name="M10aanc_15">#REF!</definedName>
    <definedName name="M10aanc_17" localSheetId="1">#REF!</definedName>
    <definedName name="M10aanc_17">#REF!</definedName>
    <definedName name="M10aanc_18" localSheetId="1">#REF!</definedName>
    <definedName name="M10aanc_18">#REF!</definedName>
    <definedName name="M10aanc_19" localSheetId="1">#REF!</definedName>
    <definedName name="M10aanc_19">#REF!</definedName>
    <definedName name="M10aanc_20" localSheetId="1">#REF!</definedName>
    <definedName name="M10aanc_20">#REF!</definedName>
    <definedName name="M10aanc_22" localSheetId="1">#REF!</definedName>
    <definedName name="M10aanc_22">#REF!</definedName>
    <definedName name="M10aanc_23" localSheetId="1">#REF!</definedName>
    <definedName name="M10aanc_23">#REF!</definedName>
    <definedName name="M10aanc_3" localSheetId="1">#REF!</definedName>
    <definedName name="M10aanc_3">#REF!</definedName>
    <definedName name="M10aanc_30" localSheetId="1">#REF!</definedName>
    <definedName name="M10aanc_30">#REF!</definedName>
    <definedName name="M10aanc_31" localSheetId="1">#REF!</definedName>
    <definedName name="M10aanc_31">#REF!</definedName>
    <definedName name="M10aanc_32" localSheetId="1">#REF!</definedName>
    <definedName name="M10aanc_32">#REF!</definedName>
    <definedName name="M10aanc_33" localSheetId="1">#REF!</definedName>
    <definedName name="M10aanc_33">#REF!</definedName>
    <definedName name="M10aanc_34" localSheetId="1">#REF!</definedName>
    <definedName name="M10aanc_34">#REF!</definedName>
    <definedName name="M10aanc_35" localSheetId="1">#REF!</definedName>
    <definedName name="M10aanc_35">#REF!</definedName>
    <definedName name="M10aanc_36" localSheetId="1">#REF!</definedName>
    <definedName name="M10aanc_36">#REF!</definedName>
    <definedName name="M10aanc_37" localSheetId="1">#REF!</definedName>
    <definedName name="M10aanc_37">#REF!</definedName>
    <definedName name="M10aanc_4" localSheetId="1">#REF!</definedName>
    <definedName name="M10aanc_4">#REF!</definedName>
    <definedName name="M10aanc_47" localSheetId="1">#REF!</definedName>
    <definedName name="M10aanc_47">#REF!</definedName>
    <definedName name="M10aanc_5" localSheetId="1">#REF!</definedName>
    <definedName name="M10aanc_5">#REF!</definedName>
    <definedName name="M10aanc_6" localSheetId="1">#REF!</definedName>
    <definedName name="M10aanc_6">#REF!</definedName>
    <definedName name="M10aanc_7" localSheetId="1">#REF!</definedName>
    <definedName name="M10aanc_7">#REF!</definedName>
    <definedName name="M10aanc_8" localSheetId="1">#REF!</definedName>
    <definedName name="M10aanc_8">#REF!</definedName>
    <definedName name="M10aanc_9" localSheetId="1">#REF!</definedName>
    <definedName name="M10aanc_9">#REF!</definedName>
    <definedName name="M10aavc_10" localSheetId="1">#REF!</definedName>
    <definedName name="M10aavc_10">#REF!</definedName>
    <definedName name="M10aavc_11" localSheetId="1">#REF!</definedName>
    <definedName name="M10aavc_11">#REF!</definedName>
    <definedName name="M10aavc_12" localSheetId="1">#REF!</definedName>
    <definedName name="M10aavc_12">#REF!</definedName>
    <definedName name="M10aavc_13" localSheetId="1">#REF!</definedName>
    <definedName name="M10aavc_13">#REF!</definedName>
    <definedName name="M10aavc_14" localSheetId="1">#REF!</definedName>
    <definedName name="M10aavc_14">#REF!</definedName>
    <definedName name="M10aavc_15" localSheetId="1">#REF!</definedName>
    <definedName name="M10aavc_15">#REF!</definedName>
    <definedName name="M10aavc_17" localSheetId="1">#REF!</definedName>
    <definedName name="M10aavc_17">#REF!</definedName>
    <definedName name="M10aavc_18" localSheetId="1">#REF!</definedName>
    <definedName name="M10aavc_18">#REF!</definedName>
    <definedName name="M10aavc_19" localSheetId="1">#REF!</definedName>
    <definedName name="M10aavc_19">#REF!</definedName>
    <definedName name="M10aavc_3" localSheetId="1">#REF!</definedName>
    <definedName name="M10aavc_3">#REF!</definedName>
    <definedName name="M10aavc_30" localSheetId="1">#REF!</definedName>
    <definedName name="M10aavc_30">#REF!</definedName>
    <definedName name="M10aavc_31" localSheetId="1">#REF!</definedName>
    <definedName name="M10aavc_31">#REF!</definedName>
    <definedName name="M10aavc_32" localSheetId="1">#REF!</definedName>
    <definedName name="M10aavc_32">#REF!</definedName>
    <definedName name="M10aavc_33" localSheetId="1">#REF!</definedName>
    <definedName name="M10aavc_33">#REF!</definedName>
    <definedName name="M10aavc_34" localSheetId="1">#REF!</definedName>
    <definedName name="M10aavc_34">#REF!</definedName>
    <definedName name="M10aavc_35" localSheetId="1">#REF!</definedName>
    <definedName name="M10aavc_35">#REF!</definedName>
    <definedName name="M10aavc_36" localSheetId="1">#REF!</definedName>
    <definedName name="M10aavc_36">#REF!</definedName>
    <definedName name="M10aavc_37" localSheetId="1">#REF!</definedName>
    <definedName name="M10aavc_37">#REF!</definedName>
    <definedName name="M10aavc_4" localSheetId="1">#REF!</definedName>
    <definedName name="M10aavc_4">#REF!</definedName>
    <definedName name="M10aavc_47" localSheetId="1">#REF!</definedName>
    <definedName name="M10aavc_47">#REF!</definedName>
    <definedName name="M10aavc_5" localSheetId="1">#REF!</definedName>
    <definedName name="M10aavc_5">#REF!</definedName>
    <definedName name="M10aavc_6" localSheetId="1">#REF!</definedName>
    <definedName name="M10aavc_6">#REF!</definedName>
    <definedName name="M10aavc_7" localSheetId="1">#REF!</definedName>
    <definedName name="M10aavc_7">#REF!</definedName>
    <definedName name="M10aavc_8" localSheetId="1">#REF!</definedName>
    <definedName name="M10aavc_8">#REF!</definedName>
    <definedName name="M10aavc_9" localSheetId="1">#REF!</definedName>
    <definedName name="M10aavc_9">#REF!</definedName>
    <definedName name="M10aavl_10" localSheetId="1">#REF!</definedName>
    <definedName name="M10aavl_10">#REF!</definedName>
    <definedName name="M10aavl_11" localSheetId="1">#REF!</definedName>
    <definedName name="M10aavl_11">#REF!</definedName>
    <definedName name="M10aavl_12" localSheetId="1">#REF!</definedName>
    <definedName name="M10aavl_12">#REF!</definedName>
    <definedName name="M10aavl_13" localSheetId="1">#REF!</definedName>
    <definedName name="M10aavl_13">#REF!</definedName>
    <definedName name="M10aavl_14" localSheetId="1">#REF!</definedName>
    <definedName name="M10aavl_14">#REF!</definedName>
    <definedName name="M10aavl_15" localSheetId="1">#REF!</definedName>
    <definedName name="M10aavl_15">#REF!</definedName>
    <definedName name="M10aavl_17" localSheetId="1">#REF!</definedName>
    <definedName name="M10aavl_17">#REF!</definedName>
    <definedName name="M10aavl_18" localSheetId="1">#REF!</definedName>
    <definedName name="M10aavl_18">#REF!</definedName>
    <definedName name="M10aavl_19" localSheetId="1">#REF!</definedName>
    <definedName name="M10aavl_19">#REF!</definedName>
    <definedName name="M10aavl_20" localSheetId="1">#REF!</definedName>
    <definedName name="M10aavl_20">#REF!</definedName>
    <definedName name="M10aavl_22" localSheetId="1">#REF!</definedName>
    <definedName name="M10aavl_22">#REF!</definedName>
    <definedName name="M10aavl_23" localSheetId="1">#REF!</definedName>
    <definedName name="M10aavl_23">#REF!</definedName>
    <definedName name="M10aavl_3" localSheetId="1">#REF!</definedName>
    <definedName name="M10aavl_3">#REF!</definedName>
    <definedName name="M10aavl_30" localSheetId="1">#REF!</definedName>
    <definedName name="M10aavl_30">#REF!</definedName>
    <definedName name="M10aavl_31" localSheetId="1">#REF!</definedName>
    <definedName name="M10aavl_31">#REF!</definedName>
    <definedName name="M10aavl_32" localSheetId="1">#REF!</definedName>
    <definedName name="M10aavl_32">#REF!</definedName>
    <definedName name="M10aavl_33" localSheetId="1">#REF!</definedName>
    <definedName name="M10aavl_33">#REF!</definedName>
    <definedName name="M10aavl_34" localSheetId="1">#REF!</definedName>
    <definedName name="M10aavl_34">#REF!</definedName>
    <definedName name="M10aavl_35" localSheetId="1">#REF!</definedName>
    <definedName name="M10aavl_35">#REF!</definedName>
    <definedName name="M10aavl_36" localSheetId="1">#REF!</definedName>
    <definedName name="M10aavl_36">#REF!</definedName>
    <definedName name="M10aavl_37" localSheetId="1">#REF!</definedName>
    <definedName name="M10aavl_37">#REF!</definedName>
    <definedName name="M10aavl_4" localSheetId="1">#REF!</definedName>
    <definedName name="M10aavl_4">#REF!</definedName>
    <definedName name="M10aavl_47" localSheetId="1">#REF!</definedName>
    <definedName name="M10aavl_47">#REF!</definedName>
    <definedName name="M10aavl_5" localSheetId="1">#REF!</definedName>
    <definedName name="M10aavl_5">#REF!</definedName>
    <definedName name="M10aavl_6" localSheetId="1">#REF!</definedName>
    <definedName name="M10aavl_6">#REF!</definedName>
    <definedName name="M10aavl_7" localSheetId="1">#REF!</definedName>
    <definedName name="M10aavl_7">#REF!</definedName>
    <definedName name="M10aavl_8" localSheetId="1">#REF!</definedName>
    <definedName name="M10aavl_8">#REF!</definedName>
    <definedName name="M10aavl_9" localSheetId="1">#REF!</definedName>
    <definedName name="M10aavl_9">#REF!</definedName>
    <definedName name="m10anc_47" localSheetId="1">#REF!</definedName>
    <definedName name="m10anc_47">#REF!</definedName>
    <definedName name="m10avl_47" localSheetId="1">#REF!</definedName>
    <definedName name="m10avl_47">#REF!</definedName>
    <definedName name="m12aanc_47" localSheetId="1">#REF!</definedName>
    <definedName name="m12aanc_47">#REF!</definedName>
    <definedName name="M12aavl_16" localSheetId="1">#REF!</definedName>
    <definedName name="M12aavl_16">#REF!</definedName>
    <definedName name="M12aavl_20" localSheetId="1">#REF!</definedName>
    <definedName name="M12aavl_20">#REF!</definedName>
    <definedName name="M12aavl_22" localSheetId="1">#REF!</definedName>
    <definedName name="M12aavl_22">#REF!</definedName>
    <definedName name="M12aavl_29" localSheetId="1">#REF!</definedName>
    <definedName name="M12aavl_29">#REF!</definedName>
    <definedName name="m12anc_47" localSheetId="1">#REF!</definedName>
    <definedName name="m12anc_47">#REF!</definedName>
    <definedName name="m12avl_47" localSheetId="1">#REF!</definedName>
    <definedName name="m12avl_47">#REF!</definedName>
    <definedName name="M12ba3p" localSheetId="0">#REF!</definedName>
    <definedName name="M12ba3p" localSheetId="1">#REF!</definedName>
    <definedName name="M12ba3p">#REF!</definedName>
    <definedName name="M12bb1p" localSheetId="0">#REF!</definedName>
    <definedName name="M12bb1p" localSheetId="1">#REF!</definedName>
    <definedName name="M12bb1p">#REF!</definedName>
    <definedName name="M12bb1p_16" localSheetId="1">#REF!</definedName>
    <definedName name="M12bb1p_16">#REF!</definedName>
    <definedName name="M12bb1p_20" localSheetId="1">#REF!</definedName>
    <definedName name="M12bb1p_20">#REF!</definedName>
    <definedName name="M12bb1p_22" localSheetId="1">#REF!</definedName>
    <definedName name="M12bb1p_22">#REF!</definedName>
    <definedName name="M12bb1p_29" localSheetId="1">#REF!</definedName>
    <definedName name="M12bb1p_29">#REF!</definedName>
    <definedName name="M12bnnc_10" localSheetId="1">#REF!</definedName>
    <definedName name="M12bnnc_10">#REF!</definedName>
    <definedName name="M12bnnc_11" localSheetId="1">#REF!</definedName>
    <definedName name="M12bnnc_11">#REF!</definedName>
    <definedName name="M12bnnc_12" localSheetId="1">#REF!</definedName>
    <definedName name="M12bnnc_12">#REF!</definedName>
    <definedName name="M12bnnc_13" localSheetId="1">#REF!</definedName>
    <definedName name="M12bnnc_13">#REF!</definedName>
    <definedName name="M12bnnc_14" localSheetId="1">#REF!</definedName>
    <definedName name="M12bnnc_14">#REF!</definedName>
    <definedName name="M12bnnc_15" localSheetId="1">#REF!</definedName>
    <definedName name="M12bnnc_15">#REF!</definedName>
    <definedName name="M12bnnc_17" localSheetId="1">#REF!</definedName>
    <definedName name="M12bnnc_17">#REF!</definedName>
    <definedName name="M12bnnc_18" localSheetId="1">#REF!</definedName>
    <definedName name="M12bnnc_18">#REF!</definedName>
    <definedName name="M12bnnc_19" localSheetId="1">#REF!</definedName>
    <definedName name="M12bnnc_19">#REF!</definedName>
    <definedName name="M12bnnc_3" localSheetId="1">#REF!</definedName>
    <definedName name="M12bnnc_3">#REF!</definedName>
    <definedName name="M12bnnc_30" localSheetId="1">#REF!</definedName>
    <definedName name="M12bnnc_30">#REF!</definedName>
    <definedName name="M12bnnc_31" localSheetId="1">#REF!</definedName>
    <definedName name="M12bnnc_31">#REF!</definedName>
    <definedName name="M12bnnc_32" localSheetId="1">#REF!</definedName>
    <definedName name="M12bnnc_32">#REF!</definedName>
    <definedName name="M12bnnc_33" localSheetId="1">#REF!</definedName>
    <definedName name="M12bnnc_33">#REF!</definedName>
    <definedName name="M12bnnc_34" localSheetId="1">#REF!</definedName>
    <definedName name="M12bnnc_34">#REF!</definedName>
    <definedName name="M12bnnc_35" localSheetId="1">#REF!</definedName>
    <definedName name="M12bnnc_35">#REF!</definedName>
    <definedName name="M12bnnc_36" localSheetId="1">#REF!</definedName>
    <definedName name="M12bnnc_36">#REF!</definedName>
    <definedName name="M12bnnc_37" localSheetId="1">#REF!</definedName>
    <definedName name="M12bnnc_37">#REF!</definedName>
    <definedName name="M12bnnc_4" localSheetId="1">#REF!</definedName>
    <definedName name="M12bnnc_4">#REF!</definedName>
    <definedName name="M12bnnc_47" localSheetId="1">#REF!</definedName>
    <definedName name="M12bnnc_47">#REF!</definedName>
    <definedName name="M12bnnc_5" localSheetId="1">#REF!</definedName>
    <definedName name="M12bnnc_5">#REF!</definedName>
    <definedName name="M12bnnc_6" localSheetId="1">#REF!</definedName>
    <definedName name="M12bnnc_6">#REF!</definedName>
    <definedName name="M12bnnc_7" localSheetId="1">#REF!</definedName>
    <definedName name="M12bnnc_7">#REF!</definedName>
    <definedName name="M12bnnc_8" localSheetId="1">#REF!</definedName>
    <definedName name="M12bnnc_8">#REF!</definedName>
    <definedName name="M12bnnc_9" localSheetId="1">#REF!</definedName>
    <definedName name="M12bnnc_9">#REF!</definedName>
    <definedName name="M12bnvl_10" localSheetId="1">#REF!</definedName>
    <definedName name="M12bnvl_10">#REF!</definedName>
    <definedName name="M12bnvl_11" localSheetId="1">#REF!</definedName>
    <definedName name="M12bnvl_11">#REF!</definedName>
    <definedName name="M12bnvl_12" localSheetId="1">#REF!</definedName>
    <definedName name="M12bnvl_12">#REF!</definedName>
    <definedName name="M12bnvl_13" localSheetId="1">#REF!</definedName>
    <definedName name="M12bnvl_13">#REF!</definedName>
    <definedName name="M12bnvl_14" localSheetId="1">#REF!</definedName>
    <definedName name="M12bnvl_14">#REF!</definedName>
    <definedName name="M12bnvl_15" localSheetId="1">#REF!</definedName>
    <definedName name="M12bnvl_15">#REF!</definedName>
    <definedName name="M12bnvl_17" localSheetId="1">#REF!</definedName>
    <definedName name="M12bnvl_17">#REF!</definedName>
    <definedName name="M12bnvl_18" localSheetId="1">#REF!</definedName>
    <definedName name="M12bnvl_18">#REF!</definedName>
    <definedName name="M12bnvl_19" localSheetId="1">#REF!</definedName>
    <definedName name="M12bnvl_19">#REF!</definedName>
    <definedName name="M12bnvl_3" localSheetId="1">#REF!</definedName>
    <definedName name="M12bnvl_3">#REF!</definedName>
    <definedName name="M12bnvl_30" localSheetId="1">#REF!</definedName>
    <definedName name="M12bnvl_30">#REF!</definedName>
    <definedName name="M12bnvl_31" localSheetId="1">#REF!</definedName>
    <definedName name="M12bnvl_31">#REF!</definedName>
    <definedName name="M12bnvl_32" localSheetId="1">#REF!</definedName>
    <definedName name="M12bnvl_32">#REF!</definedName>
    <definedName name="M12bnvl_33" localSheetId="1">#REF!</definedName>
    <definedName name="M12bnvl_33">#REF!</definedName>
    <definedName name="M12bnvl_34" localSheetId="1">#REF!</definedName>
    <definedName name="M12bnvl_34">#REF!</definedName>
    <definedName name="M12bnvl_35" localSheetId="1">#REF!</definedName>
    <definedName name="M12bnvl_35">#REF!</definedName>
    <definedName name="M12bnvl_36" localSheetId="1">#REF!</definedName>
    <definedName name="M12bnvl_36">#REF!</definedName>
    <definedName name="M12bnvl_37" localSheetId="1">#REF!</definedName>
    <definedName name="M12bnvl_37">#REF!</definedName>
    <definedName name="M12bnvl_4" localSheetId="1">#REF!</definedName>
    <definedName name="M12bnvl_4">#REF!</definedName>
    <definedName name="M12bnvl_47" localSheetId="1">#REF!</definedName>
    <definedName name="M12bnvl_47">#REF!</definedName>
    <definedName name="M12bnvl_5" localSheetId="1">#REF!</definedName>
    <definedName name="M12bnvl_5">#REF!</definedName>
    <definedName name="M12bnvl_6" localSheetId="1">#REF!</definedName>
    <definedName name="M12bnvl_6">#REF!</definedName>
    <definedName name="M12bnvl_7" localSheetId="1">#REF!</definedName>
    <definedName name="M12bnvl_7">#REF!</definedName>
    <definedName name="M12bnvl_8" localSheetId="1">#REF!</definedName>
    <definedName name="M12bnvl_8">#REF!</definedName>
    <definedName name="M12bnvl_9" localSheetId="1">#REF!</definedName>
    <definedName name="M12bnvl_9">#REF!</definedName>
    <definedName name="M12cbnc" localSheetId="0">#REF!</definedName>
    <definedName name="M12cbnc" localSheetId="1">#REF!</definedName>
    <definedName name="M12cbnc">#REF!</definedName>
    <definedName name="M12cbvl" localSheetId="0">#REF!</definedName>
    <definedName name="M12cbvl" localSheetId="1">#REF!</definedName>
    <definedName name="M12cbvl">#REF!</definedName>
    <definedName name="M14bb1p" localSheetId="0">#REF!</definedName>
    <definedName name="M14bb1p" localSheetId="1">#REF!</definedName>
    <definedName name="M14bb1p">#REF!</definedName>
    <definedName name="M14bb1p_16" localSheetId="1">#REF!</definedName>
    <definedName name="M14bb1p_16">#REF!</definedName>
    <definedName name="M14bb1p_20" localSheetId="1">#REF!</definedName>
    <definedName name="M14bb1p_20">#REF!</definedName>
    <definedName name="M14bb1p_22" localSheetId="1">#REF!</definedName>
    <definedName name="M14bb1p_22">#REF!</definedName>
    <definedName name="M14bb1p_29" localSheetId="1">#REF!</definedName>
    <definedName name="M14bb1p_29">#REF!</definedName>
    <definedName name="M14bbnc_30" localSheetId="1">#REF!</definedName>
    <definedName name="M14bbnc_30">#REF!</definedName>
    <definedName name="M14bbnc_31" localSheetId="1">#REF!</definedName>
    <definedName name="M14bbnc_31">#REF!</definedName>
    <definedName name="M14bbnc_32" localSheetId="1">#REF!</definedName>
    <definedName name="M14bbnc_32">#REF!</definedName>
    <definedName name="M14bbnc_33" localSheetId="1">#REF!</definedName>
    <definedName name="M14bbnc_33">#REF!</definedName>
    <definedName name="M14bbnc_34" localSheetId="1">#REF!</definedName>
    <definedName name="M14bbnc_34">#REF!</definedName>
    <definedName name="M14bbnc_35" localSheetId="1">#REF!</definedName>
    <definedName name="M14bbnc_35">#REF!</definedName>
    <definedName name="M14bbnc_36" localSheetId="1">#REF!</definedName>
    <definedName name="M14bbnc_36">#REF!</definedName>
    <definedName name="M14bbvc_10" localSheetId="1">#REF!</definedName>
    <definedName name="M14bbvc_10">#REF!</definedName>
    <definedName name="M14bbvc_11" localSheetId="1">#REF!</definedName>
    <definedName name="M14bbvc_11">#REF!</definedName>
    <definedName name="M14bbvc_12" localSheetId="1">#REF!</definedName>
    <definedName name="M14bbvc_12">#REF!</definedName>
    <definedName name="M14bbvc_13" localSheetId="1">#REF!</definedName>
    <definedName name="M14bbvc_13">#REF!</definedName>
    <definedName name="M14bbvc_14" localSheetId="1">#REF!</definedName>
    <definedName name="M14bbvc_14">#REF!</definedName>
    <definedName name="M14bbvc_15" localSheetId="1">#REF!</definedName>
    <definedName name="M14bbvc_15">#REF!</definedName>
    <definedName name="M14bbvc_17" localSheetId="1">#REF!</definedName>
    <definedName name="M14bbvc_17">#REF!</definedName>
    <definedName name="M14bbvc_18" localSheetId="1">#REF!</definedName>
    <definedName name="M14bbvc_18">#REF!</definedName>
    <definedName name="M14bbvc_19" localSheetId="1">#REF!</definedName>
    <definedName name="M14bbvc_19">#REF!</definedName>
    <definedName name="M14bbvc_3" localSheetId="1">#REF!</definedName>
    <definedName name="M14bbvc_3">#REF!</definedName>
    <definedName name="M14bbvc_30" localSheetId="1">#REF!</definedName>
    <definedName name="M14bbvc_30">#REF!</definedName>
    <definedName name="M14bbvc_31" localSheetId="1">#REF!</definedName>
    <definedName name="M14bbvc_31">#REF!</definedName>
    <definedName name="M14bbvc_32" localSheetId="1">#REF!</definedName>
    <definedName name="M14bbvc_32">#REF!</definedName>
    <definedName name="M14bbvc_33" localSheetId="1">#REF!</definedName>
    <definedName name="M14bbvc_33">#REF!</definedName>
    <definedName name="M14bbvc_34" localSheetId="1">#REF!</definedName>
    <definedName name="M14bbvc_34">#REF!</definedName>
    <definedName name="M14bbvc_35" localSheetId="1">#REF!</definedName>
    <definedName name="M14bbvc_35">#REF!</definedName>
    <definedName name="M14bbvc_36" localSheetId="1">#REF!</definedName>
    <definedName name="M14bbvc_36">#REF!</definedName>
    <definedName name="M14bbvc_37" localSheetId="1">#REF!</definedName>
    <definedName name="M14bbvc_37">#REF!</definedName>
    <definedName name="M14bbvc_4" localSheetId="1">#REF!</definedName>
    <definedName name="M14bbvc_4">#REF!</definedName>
    <definedName name="M14bbvc_47" localSheetId="1">#REF!</definedName>
    <definedName name="M14bbvc_47">#REF!</definedName>
    <definedName name="M14bbvc_5" localSheetId="1">#REF!</definedName>
    <definedName name="M14bbvc_5">#REF!</definedName>
    <definedName name="M14bbvc_6" localSheetId="1">#REF!</definedName>
    <definedName name="M14bbvc_6">#REF!</definedName>
    <definedName name="M14bbvc_7" localSheetId="1">#REF!</definedName>
    <definedName name="M14bbvc_7">#REF!</definedName>
    <definedName name="M14bbvc_8" localSheetId="1">#REF!</definedName>
    <definedName name="M14bbvc_8">#REF!</definedName>
    <definedName name="M14bbvc_9" localSheetId="1">#REF!</definedName>
    <definedName name="M14bbvc_9">#REF!</definedName>
    <definedName name="M14bbvl_30" localSheetId="1">#REF!</definedName>
    <definedName name="M14bbvl_30">#REF!</definedName>
    <definedName name="M14bbvl_31" localSheetId="1">#REF!</definedName>
    <definedName name="M14bbvl_31">#REF!</definedName>
    <definedName name="M14bbvl_32" localSheetId="1">#REF!</definedName>
    <definedName name="M14bbvl_32">#REF!</definedName>
    <definedName name="M14bbvl_33" localSheetId="1">#REF!</definedName>
    <definedName name="M14bbvl_33">#REF!</definedName>
    <definedName name="M14bbvl_34" localSheetId="1">#REF!</definedName>
    <definedName name="M14bbvl_34">#REF!</definedName>
    <definedName name="M14bbvl_35" localSheetId="1">#REF!</definedName>
    <definedName name="M14bbvl_35">#REF!</definedName>
    <definedName name="M14bbvl_36" localSheetId="1">#REF!</definedName>
    <definedName name="M14bbvl_36">#REF!</definedName>
    <definedName name="M2H" localSheetId="1">#REF!</definedName>
    <definedName name="M2H">#REF!</definedName>
    <definedName name="m3betong" localSheetId="1">#REF!</definedName>
    <definedName name="m3betong">#REF!</definedName>
    <definedName name="M8a" localSheetId="1">#REF!</definedName>
    <definedName name="M8a">#REF!</definedName>
    <definedName name="M8a_17" localSheetId="1">#REF!</definedName>
    <definedName name="M8a_17">#REF!</definedName>
    <definedName name="M8aa" localSheetId="1">#REF!</definedName>
    <definedName name="M8aa">#REF!</definedName>
    <definedName name="M8aa_17" localSheetId="1">#REF!</definedName>
    <definedName name="M8aa_17">#REF!</definedName>
    <definedName name="m8aanc" localSheetId="0">#REF!</definedName>
    <definedName name="m8aanc" localSheetId="1">#REF!</definedName>
    <definedName name="m8aanc">#REF!</definedName>
    <definedName name="m8aavl" localSheetId="0">#REF!</definedName>
    <definedName name="m8aavl" localSheetId="1">#REF!</definedName>
    <definedName name="m8aavl">#REF!</definedName>
    <definedName name="m8anc_47" localSheetId="1">#REF!</definedName>
    <definedName name="m8anc_47">#REF!</definedName>
    <definedName name="m8avl_47" localSheetId="1">#REF!</definedName>
    <definedName name="m8avl_47">#REF!</definedName>
    <definedName name="ma" localSheetId="1">#REF!</definedName>
    <definedName name="ma">#REF!</definedName>
    <definedName name="Ma3pnc" localSheetId="0">#REF!</definedName>
    <definedName name="Ma3pnc" localSheetId="1">#REF!</definedName>
    <definedName name="Ma3pnc">#REF!</definedName>
    <definedName name="Ma3pnc_16" localSheetId="1">#REF!</definedName>
    <definedName name="Ma3pnc_16">#REF!</definedName>
    <definedName name="Ma3pnc_20" localSheetId="1">#REF!</definedName>
    <definedName name="Ma3pnc_20">#REF!</definedName>
    <definedName name="Ma3pnc_22" localSheetId="1">#REF!</definedName>
    <definedName name="Ma3pnc_22">#REF!</definedName>
    <definedName name="Ma3pnc_29" localSheetId="1">#REF!</definedName>
    <definedName name="Ma3pnc_29">#REF!</definedName>
    <definedName name="Ma3pvl" localSheetId="0">#REF!</definedName>
    <definedName name="Ma3pvl" localSheetId="1">#REF!</definedName>
    <definedName name="Ma3pvl">#REF!</definedName>
    <definedName name="Ma3pvl_16" localSheetId="1">#REF!</definedName>
    <definedName name="Ma3pvl_16">#REF!</definedName>
    <definedName name="Ma3pvl_20" localSheetId="1">#REF!</definedName>
    <definedName name="Ma3pvl_20">#REF!</definedName>
    <definedName name="Ma3pvl_22" localSheetId="1">#REF!</definedName>
    <definedName name="Ma3pvl_22">#REF!</definedName>
    <definedName name="Ma3pvl_29" localSheetId="1">#REF!</definedName>
    <definedName name="Ma3pvl_29">#REF!</definedName>
    <definedName name="Maa3pnc" localSheetId="0">#REF!</definedName>
    <definedName name="Maa3pnc" localSheetId="1">#REF!</definedName>
    <definedName name="Maa3pnc">#REF!</definedName>
    <definedName name="Maa3pnc_16" localSheetId="1">#REF!</definedName>
    <definedName name="Maa3pnc_16">#REF!</definedName>
    <definedName name="Maa3pnc_20" localSheetId="1">#REF!</definedName>
    <definedName name="Maa3pnc_20">#REF!</definedName>
    <definedName name="Maa3pnc_22" localSheetId="1">#REF!</definedName>
    <definedName name="Maa3pnc_22">#REF!</definedName>
    <definedName name="Maa3pnc_29" localSheetId="1">#REF!</definedName>
    <definedName name="Maa3pnc_29">#REF!</definedName>
    <definedName name="Maa3pvl" localSheetId="0">#REF!</definedName>
    <definedName name="Maa3pvl" localSheetId="1">#REF!</definedName>
    <definedName name="Maa3pvl">#REF!</definedName>
    <definedName name="Maa3pvl_16" localSheetId="1">#REF!</definedName>
    <definedName name="Maa3pvl_16">#REF!</definedName>
    <definedName name="Maa3pvl_20" localSheetId="1">#REF!</definedName>
    <definedName name="Maa3pvl_20">#REF!</definedName>
    <definedName name="Maa3pvl_22" localSheetId="1">#REF!</definedName>
    <definedName name="Maa3pvl_22">#REF!</definedName>
    <definedName name="Maa3pvl_29" localSheetId="1">#REF!</definedName>
    <definedName name="Maa3pvl_29">#REF!</definedName>
    <definedName name="macbt" localSheetId="1">#REF!</definedName>
    <definedName name="macbt">#REF!</definedName>
    <definedName name="Macro1" localSheetId="1">#REF!</definedName>
    <definedName name="Macro1">#REF!</definedName>
    <definedName name="Macro2" localSheetId="1">#REF!</definedName>
    <definedName name="Macro2">#REF!</definedName>
    <definedName name="Macro2_47" localSheetId="1">#REF!</definedName>
    <definedName name="Macro2_47">#REF!</definedName>
    <definedName name="Macro3" localSheetId="1">#REF!</definedName>
    <definedName name="Macro3">#REF!</definedName>
    <definedName name="Macro4" localSheetId="1">#REF!</definedName>
    <definedName name="Macro4">#REF!</definedName>
    <definedName name="Macro5" localSheetId="1">#REF!</definedName>
    <definedName name="Macro5">#REF!</definedName>
    <definedName name="Macro6" localSheetId="1">#REF!</definedName>
    <definedName name="Macro6">#REF!</definedName>
    <definedName name="Macro7" localSheetId="1">#REF!</definedName>
    <definedName name="Macro7">#REF!</definedName>
    <definedName name="Macro8" localSheetId="1">#REF!</definedName>
    <definedName name="Macro8">#REF!</definedName>
    <definedName name="Macro9" localSheetId="1">#REF!</definedName>
    <definedName name="Macro9">#REF!</definedName>
    <definedName name="MADONGIA" localSheetId="1">#REF!</definedName>
    <definedName name="MADONGIA">#REF!</definedName>
    <definedName name="Mahieudien" localSheetId="1">#REF!</definedName>
    <definedName name="Mahieudien">#REF!</definedName>
    <definedName name="Mahieudien1" localSheetId="1">#REF!</definedName>
    <definedName name="Mahieudien1">#REF!</definedName>
    <definedName name="MAJ_CON_EQP" localSheetId="0">#REF!</definedName>
    <definedName name="MAJ_CON_EQP" localSheetId="28">#REF!</definedName>
    <definedName name="MAJ_CON_EQP" localSheetId="1">#REF!</definedName>
    <definedName name="MAJ_CON_EQP" localSheetId="30">#REF!</definedName>
    <definedName name="MAJ_CON_EQP">#REF!</definedName>
    <definedName name="MAKB" localSheetId="1">#REF!</definedName>
    <definedName name="MAKB">#REF!</definedName>
    <definedName name="MARGINPLAN" localSheetId="28">#REF!</definedName>
    <definedName name="MARGINPLAN" localSheetId="1">#REF!</definedName>
    <definedName name="MARGINPLAN">#REF!</definedName>
    <definedName name="MARGINPROJ" localSheetId="28">#REF!</definedName>
    <definedName name="MARGINPROJ" localSheetId="1">#REF!</definedName>
    <definedName name="MARGINPROJ">#REF!</definedName>
    <definedName name="MAT_30" localSheetId="1">#REF!</definedName>
    <definedName name="MAT_30">#REF!</definedName>
    <definedName name="MAT_31" localSheetId="1">#REF!</definedName>
    <definedName name="MAT_31">#REF!</definedName>
    <definedName name="MAT_32" localSheetId="1">#REF!</definedName>
    <definedName name="MAT_32">#REF!</definedName>
    <definedName name="MAT_33" localSheetId="1">#REF!</definedName>
    <definedName name="MAT_33">#REF!</definedName>
    <definedName name="MAT_34" localSheetId="1">#REF!</definedName>
    <definedName name="MAT_34">#REF!</definedName>
    <definedName name="MAT_35" localSheetId="1">#REF!</definedName>
    <definedName name="MAT_35">#REF!</definedName>
    <definedName name="MAT_36" localSheetId="1">#REF!</definedName>
    <definedName name="MAT_36">#REF!</definedName>
    <definedName name="mat_47" localSheetId="1">#REF!</definedName>
    <definedName name="mat_47">#REF!</definedName>
    <definedName name="MAVANKHUON" localSheetId="1">#REF!</definedName>
    <definedName name="MAVANKHUON">#REF!</definedName>
    <definedName name="MAVL" localSheetId="1">#REF!</definedName>
    <definedName name="MAVL">#REF!</definedName>
    <definedName name="MAVL_47" localSheetId="1">#REF!</definedName>
    <definedName name="MAVL_47">#REF!</definedName>
    <definedName name="MAVLD" localSheetId="1">#REF!</definedName>
    <definedName name="MAVLD">#REF!</definedName>
    <definedName name="MAVLD1" localSheetId="1">#REF!</definedName>
    <definedName name="MAVLD1">#REF!</definedName>
    <definedName name="MAVLTHDN" localSheetId="1">#REF!</definedName>
    <definedName name="MAVLTHDN">#REF!</definedName>
    <definedName name="MAVLV" localSheetId="1">#REF!</definedName>
    <definedName name="MAVLV">#REF!</definedName>
    <definedName name="MAVT" localSheetId="1">#REF!</definedName>
    <definedName name="MAVT">#REF!</definedName>
    <definedName name="MAVTTT" localSheetId="1">#REF!</definedName>
    <definedName name="MAVTTT">#REF!</definedName>
    <definedName name="MAYTC_DONGHO" localSheetId="0">#REF!</definedName>
    <definedName name="MAYTC_DONGHO" localSheetId="1">#REF!</definedName>
    <definedName name="MAYTC_DONGHO">#REF!</definedName>
    <definedName name="MAYTC_KHOAN1k" localSheetId="0">#REF!</definedName>
    <definedName name="MAYTC_KHOAN1k" localSheetId="1">#REF!</definedName>
    <definedName name="MAYTC_KHOAN1k">#REF!</definedName>
    <definedName name="MAYTC_MAY1.5" localSheetId="0">#REF!</definedName>
    <definedName name="MAYTC_MAY1.5" localSheetId="1">#REF!</definedName>
    <definedName name="MAYTC_MAY1.5">#REF!</definedName>
    <definedName name="mazut" localSheetId="1">#REF!</definedName>
    <definedName name="mazut">#REF!</definedName>
    <definedName name="Mba1p" localSheetId="0">#REF!</definedName>
    <definedName name="Mba1p" localSheetId="1">#REF!</definedName>
    <definedName name="Mba1p">#REF!</definedName>
    <definedName name="Mba1p_16" localSheetId="1">#REF!</definedName>
    <definedName name="Mba1p_16">#REF!</definedName>
    <definedName name="Mba1p_20" localSheetId="1">#REF!</definedName>
    <definedName name="Mba1p_20">#REF!</definedName>
    <definedName name="Mba1p_22" localSheetId="1">#REF!</definedName>
    <definedName name="Mba1p_22">#REF!</definedName>
    <definedName name="Mba1p_29" localSheetId="1">#REF!</definedName>
    <definedName name="Mba1p_29">#REF!</definedName>
    <definedName name="Mba3p" localSheetId="0">#REF!</definedName>
    <definedName name="Mba3p" localSheetId="1">#REF!</definedName>
    <definedName name="Mba3p">#REF!</definedName>
    <definedName name="Mba3p_16" localSheetId="1">#REF!</definedName>
    <definedName name="Mba3p_16">#REF!</definedName>
    <definedName name="Mba3p_20" localSheetId="1">#REF!</definedName>
    <definedName name="Mba3p_20">#REF!</definedName>
    <definedName name="Mba3p_22" localSheetId="1">#REF!</definedName>
    <definedName name="Mba3p_22">#REF!</definedName>
    <definedName name="Mba3p_29" localSheetId="1">#REF!</definedName>
    <definedName name="Mba3p_29">#REF!</definedName>
    <definedName name="Mbb3p" localSheetId="0">#REF!</definedName>
    <definedName name="Mbb3p" localSheetId="1">#REF!</definedName>
    <definedName name="Mbb3p">#REF!</definedName>
    <definedName name="Mbb3p_16" localSheetId="1">#REF!</definedName>
    <definedName name="Mbb3p_16">#REF!</definedName>
    <definedName name="Mbb3p_20" localSheetId="1">#REF!</definedName>
    <definedName name="Mbb3p_20">#REF!</definedName>
    <definedName name="Mbb3p_22" localSheetId="1">#REF!</definedName>
    <definedName name="Mbb3p_22">#REF!</definedName>
    <definedName name="Mbb3p_29" localSheetId="1">#REF!</definedName>
    <definedName name="Mbb3p_29">#REF!</definedName>
    <definedName name="Mbn1p" localSheetId="0">#REF!</definedName>
    <definedName name="Mbn1p" localSheetId="1">#REF!</definedName>
    <definedName name="Mbn1p">#REF!</definedName>
    <definedName name="MBnc_10" localSheetId="1">#REF!</definedName>
    <definedName name="MBnc_10">#REF!</definedName>
    <definedName name="MBnc_11" localSheetId="1">#REF!</definedName>
    <definedName name="MBnc_11">#REF!</definedName>
    <definedName name="MBnc_12" localSheetId="1">#REF!</definedName>
    <definedName name="MBnc_12">#REF!</definedName>
    <definedName name="MBnc_13" localSheetId="1">#REF!</definedName>
    <definedName name="MBnc_13">#REF!</definedName>
    <definedName name="MBnc_14" localSheetId="1">#REF!</definedName>
    <definedName name="MBnc_14">#REF!</definedName>
    <definedName name="MBnc_15" localSheetId="1">#REF!</definedName>
    <definedName name="MBnc_15">#REF!</definedName>
    <definedName name="MBnc_17" localSheetId="1">#REF!</definedName>
    <definedName name="MBnc_17">#REF!</definedName>
    <definedName name="MBnc_18" localSheetId="1">#REF!</definedName>
    <definedName name="MBnc_18">#REF!</definedName>
    <definedName name="MBnc_19" localSheetId="1">#REF!</definedName>
    <definedName name="MBnc_19">#REF!</definedName>
    <definedName name="MBnc_3" localSheetId="1">#REF!</definedName>
    <definedName name="MBnc_3">#REF!</definedName>
    <definedName name="MBnc_30" localSheetId="1">#REF!</definedName>
    <definedName name="MBnc_30">#REF!</definedName>
    <definedName name="MBnc_31" localSheetId="1">#REF!</definedName>
    <definedName name="MBnc_31">#REF!</definedName>
    <definedName name="MBnc_32" localSheetId="1">#REF!</definedName>
    <definedName name="MBnc_32">#REF!</definedName>
    <definedName name="MBnc_33" localSheetId="1">#REF!</definedName>
    <definedName name="MBnc_33">#REF!</definedName>
    <definedName name="MBnc_34" localSheetId="1">#REF!</definedName>
    <definedName name="MBnc_34">#REF!</definedName>
    <definedName name="MBnc_35" localSheetId="1">#REF!</definedName>
    <definedName name="MBnc_35">#REF!</definedName>
    <definedName name="MBnc_36" localSheetId="1">#REF!</definedName>
    <definedName name="MBnc_36">#REF!</definedName>
    <definedName name="MBnc_37" localSheetId="1">#REF!</definedName>
    <definedName name="MBnc_37">#REF!</definedName>
    <definedName name="MBnc_4" localSheetId="1">#REF!</definedName>
    <definedName name="MBnc_4">#REF!</definedName>
    <definedName name="MBnc_47" localSheetId="1">#REF!</definedName>
    <definedName name="MBnc_47">#REF!</definedName>
    <definedName name="MBnc_5" localSheetId="1">#REF!</definedName>
    <definedName name="MBnc_5">#REF!</definedName>
    <definedName name="MBnc_6" localSheetId="1">#REF!</definedName>
    <definedName name="MBnc_6">#REF!</definedName>
    <definedName name="MBnc_7" localSheetId="1">#REF!</definedName>
    <definedName name="MBnc_7">#REF!</definedName>
    <definedName name="MBnc_8" localSheetId="1">#REF!</definedName>
    <definedName name="MBnc_8">#REF!</definedName>
    <definedName name="MBnc_9" localSheetId="1">#REF!</definedName>
    <definedName name="MBnc_9">#REF!</definedName>
    <definedName name="MBT" localSheetId="1">#REF!</definedName>
    <definedName name="MBT">#REF!</definedName>
    <definedName name="MBvl_10" localSheetId="1">#REF!</definedName>
    <definedName name="MBvl_10">#REF!</definedName>
    <definedName name="MBvl_11" localSheetId="1">#REF!</definedName>
    <definedName name="MBvl_11">#REF!</definedName>
    <definedName name="MBvl_12" localSheetId="1">#REF!</definedName>
    <definedName name="MBvl_12">#REF!</definedName>
    <definedName name="MBvl_13" localSheetId="1">#REF!</definedName>
    <definedName name="MBvl_13">#REF!</definedName>
    <definedName name="MBvl_14" localSheetId="1">#REF!</definedName>
    <definedName name="MBvl_14">#REF!</definedName>
    <definedName name="MBvl_15" localSheetId="1">#REF!</definedName>
    <definedName name="MBvl_15">#REF!</definedName>
    <definedName name="MBvl_17" localSheetId="1">#REF!</definedName>
    <definedName name="MBvl_17">#REF!</definedName>
    <definedName name="MBvl_18" localSheetId="1">#REF!</definedName>
    <definedName name="MBvl_18">#REF!</definedName>
    <definedName name="MBvl_19" localSheetId="1">#REF!</definedName>
    <definedName name="MBvl_19">#REF!</definedName>
    <definedName name="MBvl_3" localSheetId="1">#REF!</definedName>
    <definedName name="MBvl_3">#REF!</definedName>
    <definedName name="MBvl_30" localSheetId="1">#REF!</definedName>
    <definedName name="MBvl_30">#REF!</definedName>
    <definedName name="MBvl_31" localSheetId="1">#REF!</definedName>
    <definedName name="MBvl_31">#REF!</definedName>
    <definedName name="MBvl_32" localSheetId="1">#REF!</definedName>
    <definedName name="MBvl_32">#REF!</definedName>
    <definedName name="MBvl_33" localSheetId="1">#REF!</definedName>
    <definedName name="MBvl_33">#REF!</definedName>
    <definedName name="MBvl_34" localSheetId="1">#REF!</definedName>
    <definedName name="MBvl_34">#REF!</definedName>
    <definedName name="MBvl_35" localSheetId="1">#REF!</definedName>
    <definedName name="MBvl_35">#REF!</definedName>
    <definedName name="MBvl_36" localSheetId="1">#REF!</definedName>
    <definedName name="MBvl_36">#REF!</definedName>
    <definedName name="MBvl_37" localSheetId="1">#REF!</definedName>
    <definedName name="MBvl_37">#REF!</definedName>
    <definedName name="MBvl_4" localSheetId="1">#REF!</definedName>
    <definedName name="MBvl_4">#REF!</definedName>
    <definedName name="MBvl_47" localSheetId="1">#REF!</definedName>
    <definedName name="MBvl_47">#REF!</definedName>
    <definedName name="MBvl_5" localSheetId="1">#REF!</definedName>
    <definedName name="MBvl_5">#REF!</definedName>
    <definedName name="MBvl_6" localSheetId="1">#REF!</definedName>
    <definedName name="MBvl_6">#REF!</definedName>
    <definedName name="MBvl_7" localSheetId="1">#REF!</definedName>
    <definedName name="MBvl_7">#REF!</definedName>
    <definedName name="MBvl_8" localSheetId="1">#REF!</definedName>
    <definedName name="MBvl_8">#REF!</definedName>
    <definedName name="MBvl_9" localSheetId="1">#REF!</definedName>
    <definedName name="MBvl_9">#REF!</definedName>
    <definedName name="MC" localSheetId="0">#REF!</definedName>
    <definedName name="MC" localSheetId="1">#REF!</definedName>
    <definedName name="MC">#REF!</definedName>
    <definedName name="mc1.5" localSheetId="1">#REF!</definedName>
    <definedName name="mc1.5">#REF!</definedName>
    <definedName name="mc1.5s7" localSheetId="1">#REF!</definedName>
    <definedName name="mc1.5s7">#REF!</definedName>
    <definedName name="mcgd" localSheetId="1">#REF!</definedName>
    <definedName name="mcgd">#REF!</definedName>
    <definedName name="mcgds7" localSheetId="1">#REF!</definedName>
    <definedName name="mcgds7">#REF!</definedName>
    <definedName name="MDBT" localSheetId="1">#REF!</definedName>
    <definedName name="MDBT">#REF!</definedName>
    <definedName name="MDT" localSheetId="1">#REF!</definedName>
    <definedName name="MDT">#REF!</definedName>
    <definedName name="me" localSheetId="28">#REF!</definedName>
    <definedName name="me" localSheetId="1">#REF!</definedName>
    <definedName name="me">#REF!</definedName>
    <definedName name="Mè_A1" localSheetId="1">#REF!</definedName>
    <definedName name="Mè_A1">#REF!</definedName>
    <definedName name="Mè_A2" localSheetId="1">#REF!</definedName>
    <definedName name="Mè_A2">#REF!</definedName>
    <definedName name="MF_1" localSheetId="1">#REF!</definedName>
    <definedName name="MF_1">#REF!</definedName>
    <definedName name="MG_A" localSheetId="0">#REF!</definedName>
    <definedName name="MG_A" localSheetId="28">#REF!</definedName>
    <definedName name="MG_A" localSheetId="1">#REF!</definedName>
    <definedName name="MG_A" localSheetId="30">#REF!</definedName>
    <definedName name="MG_A">#REF!</definedName>
    <definedName name="MH" localSheetId="1">#REF!</definedName>
    <definedName name="MH">#REF!</definedName>
    <definedName name="MHVL" localSheetId="1">#REF!</definedName>
    <definedName name="MHVL">#REF!</definedName>
    <definedName name="MIH" localSheetId="1">#REF!</definedName>
    <definedName name="MIH">#REF!</definedName>
    <definedName name="Minh05" localSheetId="28">#REF!</definedName>
    <definedName name="Minh05" localSheetId="1">#REF!</definedName>
    <definedName name="Minh05">#REF!</definedName>
    <definedName name="Minh08" localSheetId="28">#REF!</definedName>
    <definedName name="Minh08" localSheetId="1">#REF!</definedName>
    <definedName name="Minh08">#REF!</definedName>
    <definedName name="mm" localSheetId="1">#REF!</definedName>
    <definedName name="mm">#REF!</definedName>
    <definedName name="MMM" localSheetId="0">#REF!</definedName>
    <definedName name="MMM" localSheetId="1">#REF!</definedName>
    <definedName name="MMM">#REF!</definedName>
    <definedName name="mmm_47" localSheetId="1">#REF!</definedName>
    <definedName name="mmm_47">#REF!</definedName>
    <definedName name="MN" localSheetId="0">#REF!</definedName>
    <definedName name="MN" localSheetId="1">#REF!</definedName>
    <definedName name="MN">#REF!</definedName>
    <definedName name="Module1.cplhsmt">Module1.cplhsmt</definedName>
    <definedName name="Module1.cplhsmt_11">Module1.cplhsmt_11</definedName>
    <definedName name="Module1.cplhsmt_12">Module1.cplhsmt_12</definedName>
    <definedName name="Module1.cplhsmt_13">Module1.cplhsmt_13</definedName>
    <definedName name="Module1.cplhsmt_14">Module1.cplhsmt_14</definedName>
    <definedName name="Module1.cplhsmt_15">Module1.cplhsmt_15</definedName>
    <definedName name="Module1.cplhsmt_16">Module1.cplhsmt_16</definedName>
    <definedName name="Module1.cplhsmt_38">Module1.cplhsmt_38</definedName>
    <definedName name="Module1.cptdhsmt">Module1.cptdhsmt</definedName>
    <definedName name="Module1.cptdhsmt_11">Module1.cptdhsmt_11</definedName>
    <definedName name="Module1.cptdhsmt_12">Module1.cptdhsmt_12</definedName>
    <definedName name="Module1.cptdhsmt_13">Module1.cptdhsmt_13</definedName>
    <definedName name="Module1.cptdhsmt_14">Module1.cptdhsmt_14</definedName>
    <definedName name="Module1.cptdhsmt_15">Module1.cptdhsmt_15</definedName>
    <definedName name="Module1.cptdhsmt_16">Module1.cptdhsmt_16</definedName>
    <definedName name="Module1.cptdhsmt_38">Module1.cptdhsmt_38</definedName>
    <definedName name="Module1.cptdtdt">Module1.cptdtdt</definedName>
    <definedName name="Module1.cptdtdt_11">Module1.cptdtdt_11</definedName>
    <definedName name="Module1.cptdtdt_12">Module1.cptdtdt_12</definedName>
    <definedName name="Module1.cptdtdt_13">Module1.cptdtdt_13</definedName>
    <definedName name="Module1.cptdtdt_14">Module1.cptdtdt_14</definedName>
    <definedName name="Module1.cptdtdt_15">Module1.cptdtdt_15</definedName>
    <definedName name="Module1.cptdtdt_16">Module1.cptdtdt_16</definedName>
    <definedName name="Module1.cptdtdt_38">Module1.cptdtdt_38</definedName>
    <definedName name="Module1.cptdtkkt">Module1.cptdtkkt</definedName>
    <definedName name="Module1.cptdtkkt_11">Module1.cptdtkkt_11</definedName>
    <definedName name="Module1.cptdtkkt_12">Module1.cptdtkkt_12</definedName>
    <definedName name="Module1.cptdtkkt_13">Module1.cptdtkkt_13</definedName>
    <definedName name="Module1.cptdtkkt_14">Module1.cptdtkkt_14</definedName>
    <definedName name="Module1.cptdtkkt_15">Module1.cptdtkkt_15</definedName>
    <definedName name="Module1.cptdtkkt_16">Module1.cptdtkkt_16</definedName>
    <definedName name="Module1.cptdtkkt_38">Module1.cptdtkkt_38</definedName>
    <definedName name="Module1.gsktxd">Module1.gsktxd</definedName>
    <definedName name="Module1.gsktxd_11">Module1.gsktxd_11</definedName>
    <definedName name="Module1.gsktxd_12">Module1.gsktxd_12</definedName>
    <definedName name="Module1.gsktxd_13">Module1.gsktxd_13</definedName>
    <definedName name="Module1.gsktxd_14">Module1.gsktxd_14</definedName>
    <definedName name="Module1.gsktxd_15">Module1.gsktxd_15</definedName>
    <definedName name="Module1.gsktxd_16">Module1.gsktxd_16</definedName>
    <definedName name="Module1.gsktxd_38">Module1.gsktxd_38</definedName>
    <definedName name="Module1.qlda">Module1.qlda</definedName>
    <definedName name="Module1.qlda_11">Module1.qlda_11</definedName>
    <definedName name="Module1.qlda_12">Module1.qlda_12</definedName>
    <definedName name="Module1.qlda_13">Module1.qlda_13</definedName>
    <definedName name="Module1.qlda_14">Module1.qlda_14</definedName>
    <definedName name="Module1.qlda_15">Module1.qlda_15</definedName>
    <definedName name="Module1.qlda_16">Module1.qlda_16</definedName>
    <definedName name="Module1.qlda_38">Module1.qlda_38</definedName>
    <definedName name="Module1.tinhqt">Module1.tinhqt</definedName>
    <definedName name="Module1.tinhqt_11">Module1.tinhqt_11</definedName>
    <definedName name="Module1.tinhqt_12">Module1.tinhqt_12</definedName>
    <definedName name="Module1.tinhqt_13">Module1.tinhqt_13</definedName>
    <definedName name="Module1.tinhqt_14">Module1.tinhqt_14</definedName>
    <definedName name="Module1.tinhqt_15">Module1.tinhqt_15</definedName>
    <definedName name="Module1.tinhqt_16">Module1.tinhqt_16</definedName>
    <definedName name="Module1.tinhqt_38">Module1.tinhqt_38</definedName>
    <definedName name="mongbang" localSheetId="1">#REF!</definedName>
    <definedName name="mongbang">#REF!</definedName>
    <definedName name="mongdon" localSheetId="1">#REF!</definedName>
    <definedName name="mongdon">#REF!</definedName>
    <definedName name="Morong" localSheetId="28">#REF!</definedName>
    <definedName name="Morong" localSheetId="1">#REF!</definedName>
    <definedName name="Morong">#REF!</definedName>
    <definedName name="Morong4054_85" localSheetId="28">#REF!</definedName>
    <definedName name="Morong4054_85" localSheetId="1">#REF!</definedName>
    <definedName name="Morong4054_85">#REF!</definedName>
    <definedName name="morong4054_98" localSheetId="28">#REF!</definedName>
    <definedName name="morong4054_98" localSheetId="1">#REF!</definedName>
    <definedName name="morong4054_98">#REF!</definedName>
    <definedName name="Moùng" localSheetId="1">#REF!</definedName>
    <definedName name="Moùng">#REF!</definedName>
    <definedName name="mp1x25_47" localSheetId="1">#REF!</definedName>
    <definedName name="mp1x25_47">#REF!</definedName>
    <definedName name="MSCT" localSheetId="1">#REF!</definedName>
    <definedName name="MSCT">#REF!</definedName>
    <definedName name="MTC1P_10" localSheetId="1">#REF!</definedName>
    <definedName name="MTC1P_10">#REF!</definedName>
    <definedName name="MTC1P_11" localSheetId="1">#REF!</definedName>
    <definedName name="MTC1P_11">#REF!</definedName>
    <definedName name="MTC1P_12" localSheetId="1">#REF!</definedName>
    <definedName name="MTC1P_12">#REF!</definedName>
    <definedName name="MTC1P_13" localSheetId="1">#REF!</definedName>
    <definedName name="MTC1P_13">#REF!</definedName>
    <definedName name="MTC1P_14" localSheetId="1">#REF!</definedName>
    <definedName name="MTC1P_14">#REF!</definedName>
    <definedName name="MTC1P_15" localSheetId="1">#REF!</definedName>
    <definedName name="MTC1P_15">#REF!</definedName>
    <definedName name="MTC1P_17" localSheetId="1">#REF!</definedName>
    <definedName name="MTC1P_17">#REF!</definedName>
    <definedName name="MTC1P_18" localSheetId="1">#REF!</definedName>
    <definedName name="MTC1P_18">#REF!</definedName>
    <definedName name="MTC1P_19" localSheetId="1">#REF!</definedName>
    <definedName name="MTC1P_19">#REF!</definedName>
    <definedName name="MTC1P_3" localSheetId="1">#REF!</definedName>
    <definedName name="MTC1P_3">#REF!</definedName>
    <definedName name="MTC1P_30" localSheetId="1">#REF!</definedName>
    <definedName name="MTC1P_30">#REF!</definedName>
    <definedName name="MTC1P_31" localSheetId="1">#REF!</definedName>
    <definedName name="MTC1P_31">#REF!</definedName>
    <definedName name="MTC1P_32" localSheetId="1">#REF!</definedName>
    <definedName name="MTC1P_32">#REF!</definedName>
    <definedName name="MTC1P_33" localSheetId="1">#REF!</definedName>
    <definedName name="MTC1P_33">#REF!</definedName>
    <definedName name="MTC1P_34" localSheetId="1">#REF!</definedName>
    <definedName name="MTC1P_34">#REF!</definedName>
    <definedName name="MTC1P_35" localSheetId="1">#REF!</definedName>
    <definedName name="MTC1P_35">#REF!</definedName>
    <definedName name="MTC1P_36" localSheetId="1">#REF!</definedName>
    <definedName name="MTC1P_36">#REF!</definedName>
    <definedName name="MTC1P_37" localSheetId="1">#REF!</definedName>
    <definedName name="MTC1P_37">#REF!</definedName>
    <definedName name="MTC1P_4" localSheetId="1">#REF!</definedName>
    <definedName name="MTC1P_4">#REF!</definedName>
    <definedName name="MTC1P_47" localSheetId="1">#REF!</definedName>
    <definedName name="MTC1P_47">#REF!</definedName>
    <definedName name="MTC1P_5" localSheetId="1">#REF!</definedName>
    <definedName name="MTC1P_5">#REF!</definedName>
    <definedName name="MTC1P_6" localSheetId="1">#REF!</definedName>
    <definedName name="MTC1P_6">#REF!</definedName>
    <definedName name="MTC1P_7" localSheetId="1">#REF!</definedName>
    <definedName name="MTC1P_7">#REF!</definedName>
    <definedName name="MTC1P_8" localSheetId="1">#REF!</definedName>
    <definedName name="MTC1P_8">#REF!</definedName>
    <definedName name="MTC1P_9" localSheetId="1">#REF!</definedName>
    <definedName name="MTC1P_9">#REF!</definedName>
    <definedName name="MTC3P_10" localSheetId="1">#REF!</definedName>
    <definedName name="MTC3P_10">#REF!</definedName>
    <definedName name="MTC3P_11" localSheetId="1">#REF!</definedName>
    <definedName name="MTC3P_11">#REF!</definedName>
    <definedName name="MTC3P_12" localSheetId="1">#REF!</definedName>
    <definedName name="MTC3P_12">#REF!</definedName>
    <definedName name="MTC3P_13" localSheetId="1">#REF!</definedName>
    <definedName name="MTC3P_13">#REF!</definedName>
    <definedName name="MTC3P_14" localSheetId="1">#REF!</definedName>
    <definedName name="MTC3P_14">#REF!</definedName>
    <definedName name="MTC3P_15" localSheetId="1">#REF!</definedName>
    <definedName name="MTC3P_15">#REF!</definedName>
    <definedName name="MTC3P_17" localSheetId="1">#REF!</definedName>
    <definedName name="MTC3P_17">#REF!</definedName>
    <definedName name="MTC3P_18" localSheetId="1">#REF!</definedName>
    <definedName name="MTC3P_18">#REF!</definedName>
    <definedName name="MTC3P_19" localSheetId="1">#REF!</definedName>
    <definedName name="MTC3P_19">#REF!</definedName>
    <definedName name="MTC3P_3" localSheetId="1">#REF!</definedName>
    <definedName name="MTC3P_3">#REF!</definedName>
    <definedName name="MTC3P_30" localSheetId="1">#REF!</definedName>
    <definedName name="MTC3P_30">#REF!</definedName>
    <definedName name="MTC3P_31" localSheetId="1">#REF!</definedName>
    <definedName name="MTC3P_31">#REF!</definedName>
    <definedName name="MTC3P_32" localSheetId="1">#REF!</definedName>
    <definedName name="MTC3P_32">#REF!</definedName>
    <definedName name="MTC3P_33" localSheetId="1">#REF!</definedName>
    <definedName name="MTC3P_33">#REF!</definedName>
    <definedName name="MTC3P_34" localSheetId="1">#REF!</definedName>
    <definedName name="MTC3P_34">#REF!</definedName>
    <definedName name="MTC3P_35" localSheetId="1">#REF!</definedName>
    <definedName name="MTC3P_35">#REF!</definedName>
    <definedName name="MTC3P_36" localSheetId="1">#REF!</definedName>
    <definedName name="MTC3P_36">#REF!</definedName>
    <definedName name="MTC3P_37" localSheetId="1">#REF!</definedName>
    <definedName name="MTC3P_37">#REF!</definedName>
    <definedName name="MTC3P_4" localSheetId="1">#REF!</definedName>
    <definedName name="MTC3P_4">#REF!</definedName>
    <definedName name="MTC3P_47" localSheetId="1">#REF!</definedName>
    <definedName name="MTC3P_47">#REF!</definedName>
    <definedName name="MTC3P_5" localSheetId="1">#REF!</definedName>
    <definedName name="MTC3P_5">#REF!</definedName>
    <definedName name="MTC3P_6" localSheetId="1">#REF!</definedName>
    <definedName name="MTC3P_6">#REF!</definedName>
    <definedName name="MTC3P_7" localSheetId="1">#REF!</definedName>
    <definedName name="MTC3P_7">#REF!</definedName>
    <definedName name="MTC3P_8" localSheetId="1">#REF!</definedName>
    <definedName name="MTC3P_8">#REF!</definedName>
    <definedName name="MTC3P_9" localSheetId="1">#REF!</definedName>
    <definedName name="MTC3P_9">#REF!</definedName>
    <definedName name="MTCLD" localSheetId="1">#REF!</definedName>
    <definedName name="MTCLD">#REF!</definedName>
    <definedName name="MTCMB_10" localSheetId="1">#REF!</definedName>
    <definedName name="MTCMB_10">#REF!</definedName>
    <definedName name="MTCMB_11" localSheetId="1">#REF!</definedName>
    <definedName name="MTCMB_11">#REF!</definedName>
    <definedName name="MTCMB_12" localSheetId="1">#REF!</definedName>
    <definedName name="MTCMB_12">#REF!</definedName>
    <definedName name="MTCMB_13" localSheetId="1">#REF!</definedName>
    <definedName name="MTCMB_13">#REF!</definedName>
    <definedName name="MTCMB_14" localSheetId="1">#REF!</definedName>
    <definedName name="MTCMB_14">#REF!</definedName>
    <definedName name="MTCMB_15" localSheetId="1">#REF!</definedName>
    <definedName name="MTCMB_15">#REF!</definedName>
    <definedName name="MTCMB_17" localSheetId="1">#REF!</definedName>
    <definedName name="MTCMB_17">#REF!</definedName>
    <definedName name="MTCMB_18" localSheetId="1">#REF!</definedName>
    <definedName name="MTCMB_18">#REF!</definedName>
    <definedName name="MTCMB_19" localSheetId="1">#REF!</definedName>
    <definedName name="MTCMB_19">#REF!</definedName>
    <definedName name="MTCMB_3" localSheetId="1">#REF!</definedName>
    <definedName name="MTCMB_3">#REF!</definedName>
    <definedName name="MTCMB_30" localSheetId="1">#REF!</definedName>
    <definedName name="MTCMB_30">#REF!</definedName>
    <definedName name="MTCMB_31" localSheetId="1">#REF!</definedName>
    <definedName name="MTCMB_31">#REF!</definedName>
    <definedName name="MTCMB_32" localSheetId="1">#REF!</definedName>
    <definedName name="MTCMB_32">#REF!</definedName>
    <definedName name="MTCMB_33" localSheetId="1">#REF!</definedName>
    <definedName name="MTCMB_33">#REF!</definedName>
    <definedName name="MTCMB_34" localSheetId="1">#REF!</definedName>
    <definedName name="MTCMB_34">#REF!</definedName>
    <definedName name="MTCMB_35" localSheetId="1">#REF!</definedName>
    <definedName name="MTCMB_35">#REF!</definedName>
    <definedName name="MTCMB_36" localSheetId="1">#REF!</definedName>
    <definedName name="MTCMB_36">#REF!</definedName>
    <definedName name="MTCMB_37" localSheetId="1">#REF!</definedName>
    <definedName name="MTCMB_37">#REF!</definedName>
    <definedName name="MTCMB_4" localSheetId="1">#REF!</definedName>
    <definedName name="MTCMB_4">#REF!</definedName>
    <definedName name="MTCMB_47" localSheetId="1">#REF!</definedName>
    <definedName name="MTCMB_47">#REF!</definedName>
    <definedName name="MTCMB_5" localSheetId="1">#REF!</definedName>
    <definedName name="MTCMB_5">#REF!</definedName>
    <definedName name="MTCMB_6" localSheetId="1">#REF!</definedName>
    <definedName name="MTCMB_6">#REF!</definedName>
    <definedName name="MTCMB_7" localSheetId="1">#REF!</definedName>
    <definedName name="MTCMB_7">#REF!</definedName>
    <definedName name="MTCMB_8" localSheetId="1">#REF!</definedName>
    <definedName name="MTCMB_8">#REF!</definedName>
    <definedName name="MTCMB_9" localSheetId="1">#REF!</definedName>
    <definedName name="MTCMB_9">#REF!</definedName>
    <definedName name="MTCT" localSheetId="1">#REF!</definedName>
    <definedName name="MTCT">#REF!</definedName>
    <definedName name="MTMAC12" localSheetId="0">#REF!</definedName>
    <definedName name="MTMAC12" localSheetId="1">#REF!</definedName>
    <definedName name="MTMAC12">#REF!</definedName>
    <definedName name="MTN" localSheetId="1">#REF!</definedName>
    <definedName name="MTN">#REF!</definedName>
    <definedName name="mtr_47" localSheetId="1">#REF!</definedName>
    <definedName name="mtr_47">#REF!</definedName>
    <definedName name="mtram" localSheetId="0">#REF!</definedName>
    <definedName name="mtram" localSheetId="1">#REF!</definedName>
    <definedName name="mtram">#REF!</definedName>
    <definedName name="MUA" localSheetId="1">#REF!</definedName>
    <definedName name="MUA">#REF!</definedName>
    <definedName name="myle" localSheetId="1">#REF!</definedName>
    <definedName name="myle">#REF!</definedName>
    <definedName name="n" localSheetId="0">#REF!</definedName>
    <definedName name="n" localSheetId="1">#REF!</definedName>
    <definedName name="n">#REF!</definedName>
    <definedName name="n__gi" localSheetId="27">#REF!</definedName>
    <definedName name="n__gi" localSheetId="28">#REF!</definedName>
    <definedName name="n__gi" localSheetId="1">#REF!</definedName>
    <definedName name="n__gi">#REF!</definedName>
    <definedName name="N_Class1" localSheetId="1">#REF!</definedName>
    <definedName name="N_Class1">#REF!</definedName>
    <definedName name="N_Class2" localSheetId="1">#REF!</definedName>
    <definedName name="N_Class2">#REF!</definedName>
    <definedName name="N_Class3" localSheetId="1">#REF!</definedName>
    <definedName name="N_Class3">#REF!</definedName>
    <definedName name="N_Class4" localSheetId="1">#REF!</definedName>
    <definedName name="N_Class4">#REF!</definedName>
    <definedName name="N_Class5" localSheetId="1">#REF!</definedName>
    <definedName name="N_Class5">#REF!</definedName>
    <definedName name="N_con" localSheetId="1">#REF!</definedName>
    <definedName name="N_con">#REF!</definedName>
    <definedName name="N_lchae" localSheetId="1">#REF!</definedName>
    <definedName name="N_lchae">#REF!</definedName>
    <definedName name="N_run" localSheetId="1">#REF!</definedName>
    <definedName name="N_run">#REF!</definedName>
    <definedName name="N_sed" localSheetId="1">#REF!</definedName>
    <definedName name="N_sed">#REF!</definedName>
    <definedName name="N_volae" localSheetId="1">#REF!</definedName>
    <definedName name="N_volae">#REF!</definedName>
    <definedName name="n1pig" localSheetId="0">#REF!</definedName>
    <definedName name="n1pig" localSheetId="1">#REF!</definedName>
    <definedName name="n1pig">#REF!</definedName>
    <definedName name="n1pig_47" localSheetId="1">#REF!</definedName>
    <definedName name="n1pig_47">#REF!</definedName>
    <definedName name="n1pignc_10" localSheetId="1">#REF!</definedName>
    <definedName name="n1pignc_10">#REF!</definedName>
    <definedName name="n1pignc_19" localSheetId="1">#REF!</definedName>
    <definedName name="n1pignc_19">#REF!</definedName>
    <definedName name="n1pignc_22" localSheetId="1">#REF!</definedName>
    <definedName name="n1pignc_22">#REF!</definedName>
    <definedName name="n1pignc_23" localSheetId="1">#REF!</definedName>
    <definedName name="n1pignc_23">#REF!</definedName>
    <definedName name="n1pignc_8" localSheetId="1">#REF!</definedName>
    <definedName name="n1pignc_8">#REF!</definedName>
    <definedName name="N1pIGvc" localSheetId="1">#REF!</definedName>
    <definedName name="N1pIGvc">#REF!</definedName>
    <definedName name="n1pigvl_10" localSheetId="1">#REF!</definedName>
    <definedName name="n1pigvl_10">#REF!</definedName>
    <definedName name="n1pigvl_19" localSheetId="1">#REF!</definedName>
    <definedName name="n1pigvl_19">#REF!</definedName>
    <definedName name="n1pigvl_22" localSheetId="1">#REF!</definedName>
    <definedName name="n1pigvl_22">#REF!</definedName>
    <definedName name="n1pigvl_23" localSheetId="1">#REF!</definedName>
    <definedName name="n1pigvl_23">#REF!</definedName>
    <definedName name="n1pigvl_8" localSheetId="1">#REF!</definedName>
    <definedName name="n1pigvl_8">#REF!</definedName>
    <definedName name="n1pind" localSheetId="0">#REF!</definedName>
    <definedName name="n1pind" localSheetId="1">#REF!</definedName>
    <definedName name="n1pind">#REF!</definedName>
    <definedName name="n1pind_47" localSheetId="1">#REF!</definedName>
    <definedName name="n1pind_47">#REF!</definedName>
    <definedName name="n1pindnc_10" localSheetId="1">#REF!</definedName>
    <definedName name="n1pindnc_10">#REF!</definedName>
    <definedName name="n1pindnc_19" localSheetId="1">#REF!</definedName>
    <definedName name="n1pindnc_19">#REF!</definedName>
    <definedName name="n1pindnc_22" localSheetId="1">#REF!</definedName>
    <definedName name="n1pindnc_22">#REF!</definedName>
    <definedName name="n1pindnc_23" localSheetId="1">#REF!</definedName>
    <definedName name="n1pindnc_23">#REF!</definedName>
    <definedName name="n1pindnc_8" localSheetId="1">#REF!</definedName>
    <definedName name="n1pindnc_8">#REF!</definedName>
    <definedName name="N1pINDvc" localSheetId="1">#REF!</definedName>
    <definedName name="N1pINDvc">#REF!</definedName>
    <definedName name="n1pindvl_10" localSheetId="1">#REF!</definedName>
    <definedName name="n1pindvl_10">#REF!</definedName>
    <definedName name="n1pindvl_19" localSheetId="1">#REF!</definedName>
    <definedName name="n1pindvl_19">#REF!</definedName>
    <definedName name="n1pindvl_22" localSheetId="1">#REF!</definedName>
    <definedName name="n1pindvl_22">#REF!</definedName>
    <definedName name="n1pindvl_23" localSheetId="1">#REF!</definedName>
    <definedName name="n1pindvl_23">#REF!</definedName>
    <definedName name="n1pindvl_8" localSheetId="1">#REF!</definedName>
    <definedName name="n1pindvl_8">#REF!</definedName>
    <definedName name="n1ping" localSheetId="0">#REF!</definedName>
    <definedName name="n1ping" localSheetId="1">#REF!</definedName>
    <definedName name="n1ping">#REF!</definedName>
    <definedName name="n1ping_47" localSheetId="1">#REF!</definedName>
    <definedName name="n1ping_47">#REF!</definedName>
    <definedName name="N1pINGnc_10" localSheetId="1">#REF!</definedName>
    <definedName name="N1pINGnc_10">#REF!</definedName>
    <definedName name="N1pINGnc_11" localSheetId="1">#REF!</definedName>
    <definedName name="N1pINGnc_11">#REF!</definedName>
    <definedName name="N1pINGnc_12" localSheetId="1">#REF!</definedName>
    <definedName name="N1pINGnc_12">#REF!</definedName>
    <definedName name="N1pINGnc_13" localSheetId="1">#REF!</definedName>
    <definedName name="N1pINGnc_13">#REF!</definedName>
    <definedName name="N1pINGnc_14" localSheetId="1">#REF!</definedName>
    <definedName name="N1pINGnc_14">#REF!</definedName>
    <definedName name="N1pINGnc_15" localSheetId="1">#REF!</definedName>
    <definedName name="N1pINGnc_15">#REF!</definedName>
    <definedName name="N1pINGnc_17" localSheetId="1">#REF!</definedName>
    <definedName name="N1pINGnc_17">#REF!</definedName>
    <definedName name="N1pINGnc_18" localSheetId="1">#REF!</definedName>
    <definedName name="N1pINGnc_18">#REF!</definedName>
    <definedName name="N1pINGnc_19" localSheetId="1">#REF!</definedName>
    <definedName name="N1pINGnc_19">#REF!</definedName>
    <definedName name="N1pINGnc_20" localSheetId="1">#REF!</definedName>
    <definedName name="N1pINGnc_20">#REF!</definedName>
    <definedName name="N1pINGnc_22" localSheetId="1">#REF!</definedName>
    <definedName name="N1pINGnc_22">#REF!</definedName>
    <definedName name="N1pINGnc_23" localSheetId="1">#REF!</definedName>
    <definedName name="N1pINGnc_23">#REF!</definedName>
    <definedName name="N1pINGnc_3" localSheetId="1">#REF!</definedName>
    <definedName name="N1pINGnc_3">#REF!</definedName>
    <definedName name="N1pINGnc_30" localSheetId="1">#REF!</definedName>
    <definedName name="N1pINGnc_30">#REF!</definedName>
    <definedName name="N1pINGnc_31" localSheetId="1">#REF!</definedName>
    <definedName name="N1pINGnc_31">#REF!</definedName>
    <definedName name="N1pINGnc_32" localSheetId="1">#REF!</definedName>
    <definedName name="N1pINGnc_32">#REF!</definedName>
    <definedName name="N1pINGnc_33" localSheetId="1">#REF!</definedName>
    <definedName name="N1pINGnc_33">#REF!</definedName>
    <definedName name="N1pINGnc_34" localSheetId="1">#REF!</definedName>
    <definedName name="N1pINGnc_34">#REF!</definedName>
    <definedName name="N1pINGnc_35" localSheetId="1">#REF!</definedName>
    <definedName name="N1pINGnc_35">#REF!</definedName>
    <definedName name="N1pINGnc_36" localSheetId="1">#REF!</definedName>
    <definedName name="N1pINGnc_36">#REF!</definedName>
    <definedName name="N1pINGnc_37" localSheetId="1">#REF!</definedName>
    <definedName name="N1pINGnc_37">#REF!</definedName>
    <definedName name="N1pINGnc_4" localSheetId="1">#REF!</definedName>
    <definedName name="N1pINGnc_4">#REF!</definedName>
    <definedName name="N1pINGnc_47" localSheetId="1">#REF!</definedName>
    <definedName name="N1pINGnc_47">#REF!</definedName>
    <definedName name="N1pINGnc_5" localSheetId="1">#REF!</definedName>
    <definedName name="N1pINGnc_5">#REF!</definedName>
    <definedName name="N1pINGnc_6" localSheetId="1">#REF!</definedName>
    <definedName name="N1pINGnc_6">#REF!</definedName>
    <definedName name="N1pINGnc_7" localSheetId="1">#REF!</definedName>
    <definedName name="N1pINGnc_7">#REF!</definedName>
    <definedName name="N1pINGnc_8" localSheetId="1">#REF!</definedName>
    <definedName name="N1pINGnc_8">#REF!</definedName>
    <definedName name="N1pINGnc_9" localSheetId="1">#REF!</definedName>
    <definedName name="N1pINGnc_9">#REF!</definedName>
    <definedName name="N1pINGvc" localSheetId="1">#REF!</definedName>
    <definedName name="N1pINGvc">#REF!</definedName>
    <definedName name="N1pINGvl_10" localSheetId="1">#REF!</definedName>
    <definedName name="N1pINGvl_10">#REF!</definedName>
    <definedName name="N1pINGvl_11" localSheetId="1">#REF!</definedName>
    <definedName name="N1pINGvl_11">#REF!</definedName>
    <definedName name="N1pINGvl_12" localSheetId="1">#REF!</definedName>
    <definedName name="N1pINGvl_12">#REF!</definedName>
    <definedName name="N1pINGvl_13" localSheetId="1">#REF!</definedName>
    <definedName name="N1pINGvl_13">#REF!</definedName>
    <definedName name="N1pINGvl_14" localSheetId="1">#REF!</definedName>
    <definedName name="N1pINGvl_14">#REF!</definedName>
    <definedName name="N1pINGvl_15" localSheetId="1">#REF!</definedName>
    <definedName name="N1pINGvl_15">#REF!</definedName>
    <definedName name="N1pINGvl_17" localSheetId="1">#REF!</definedName>
    <definedName name="N1pINGvl_17">#REF!</definedName>
    <definedName name="N1pINGvl_18" localSheetId="1">#REF!</definedName>
    <definedName name="N1pINGvl_18">#REF!</definedName>
    <definedName name="N1pINGvl_19" localSheetId="1">#REF!</definedName>
    <definedName name="N1pINGvl_19">#REF!</definedName>
    <definedName name="N1pINGvl_20" localSheetId="1">#REF!</definedName>
    <definedName name="N1pINGvl_20">#REF!</definedName>
    <definedName name="N1pINGvl_22" localSheetId="1">#REF!</definedName>
    <definedName name="N1pINGvl_22">#REF!</definedName>
    <definedName name="N1pINGvl_23" localSheetId="1">#REF!</definedName>
    <definedName name="N1pINGvl_23">#REF!</definedName>
    <definedName name="N1pINGvl_3" localSheetId="1">#REF!</definedName>
    <definedName name="N1pINGvl_3">#REF!</definedName>
    <definedName name="N1pINGvl_30" localSheetId="1">#REF!</definedName>
    <definedName name="N1pINGvl_30">#REF!</definedName>
    <definedName name="N1pINGvl_31" localSheetId="1">#REF!</definedName>
    <definedName name="N1pINGvl_31">#REF!</definedName>
    <definedName name="N1pINGvl_32" localSheetId="1">#REF!</definedName>
    <definedName name="N1pINGvl_32">#REF!</definedName>
    <definedName name="N1pINGvl_33" localSheetId="1">#REF!</definedName>
    <definedName name="N1pINGvl_33">#REF!</definedName>
    <definedName name="N1pINGvl_34" localSheetId="1">#REF!</definedName>
    <definedName name="N1pINGvl_34">#REF!</definedName>
    <definedName name="N1pINGvl_35" localSheetId="1">#REF!</definedName>
    <definedName name="N1pINGvl_35">#REF!</definedName>
    <definedName name="N1pINGvl_36" localSheetId="1">#REF!</definedName>
    <definedName name="N1pINGvl_36">#REF!</definedName>
    <definedName name="N1pINGvl_37" localSheetId="1">#REF!</definedName>
    <definedName name="N1pINGvl_37">#REF!</definedName>
    <definedName name="N1pINGvl_4" localSheetId="1">#REF!</definedName>
    <definedName name="N1pINGvl_4">#REF!</definedName>
    <definedName name="N1pINGvl_47" localSheetId="1">#REF!</definedName>
    <definedName name="N1pINGvl_47">#REF!</definedName>
    <definedName name="N1pINGvl_5" localSheetId="1">#REF!</definedName>
    <definedName name="N1pINGvl_5">#REF!</definedName>
    <definedName name="N1pINGvl_6" localSheetId="1">#REF!</definedName>
    <definedName name="N1pINGvl_6">#REF!</definedName>
    <definedName name="N1pINGvl_7" localSheetId="1">#REF!</definedName>
    <definedName name="N1pINGvl_7">#REF!</definedName>
    <definedName name="N1pINGvl_8" localSheetId="1">#REF!</definedName>
    <definedName name="N1pINGvl_8">#REF!</definedName>
    <definedName name="N1pINGvl_9" localSheetId="1">#REF!</definedName>
    <definedName name="N1pINGvl_9">#REF!</definedName>
    <definedName name="n1pint" localSheetId="0">#REF!</definedName>
    <definedName name="n1pint" localSheetId="1">#REF!</definedName>
    <definedName name="n1pint">#REF!</definedName>
    <definedName name="n1pint_47" localSheetId="1">#REF!</definedName>
    <definedName name="n1pint_47">#REF!</definedName>
    <definedName name="N1pINTnc_10" localSheetId="1">#REF!</definedName>
    <definedName name="N1pINTnc_10">#REF!</definedName>
    <definedName name="N1pINTnc_11" localSheetId="1">#REF!</definedName>
    <definedName name="N1pINTnc_11">#REF!</definedName>
    <definedName name="N1pINTnc_12" localSheetId="1">#REF!</definedName>
    <definedName name="N1pINTnc_12">#REF!</definedName>
    <definedName name="N1pINTnc_13" localSheetId="1">#REF!</definedName>
    <definedName name="N1pINTnc_13">#REF!</definedName>
    <definedName name="N1pINTnc_14" localSheetId="1">#REF!</definedName>
    <definedName name="N1pINTnc_14">#REF!</definedName>
    <definedName name="N1pINTnc_15" localSheetId="1">#REF!</definedName>
    <definedName name="N1pINTnc_15">#REF!</definedName>
    <definedName name="N1pINTnc_17" localSheetId="1">#REF!</definedName>
    <definedName name="N1pINTnc_17">#REF!</definedName>
    <definedName name="N1pINTnc_18" localSheetId="1">#REF!</definedName>
    <definedName name="N1pINTnc_18">#REF!</definedName>
    <definedName name="N1pINTnc_19" localSheetId="1">#REF!</definedName>
    <definedName name="N1pINTnc_19">#REF!</definedName>
    <definedName name="N1pINTnc_3" localSheetId="1">#REF!</definedName>
    <definedName name="N1pINTnc_3">#REF!</definedName>
    <definedName name="N1pINTnc_30" localSheetId="1">#REF!</definedName>
    <definedName name="N1pINTnc_30">#REF!</definedName>
    <definedName name="N1pINTnc_31" localSheetId="1">#REF!</definedName>
    <definedName name="N1pINTnc_31">#REF!</definedName>
    <definedName name="N1pINTnc_32" localSheetId="1">#REF!</definedName>
    <definedName name="N1pINTnc_32">#REF!</definedName>
    <definedName name="N1pINTnc_33" localSheetId="1">#REF!</definedName>
    <definedName name="N1pINTnc_33">#REF!</definedName>
    <definedName name="N1pINTnc_34" localSheetId="1">#REF!</definedName>
    <definedName name="N1pINTnc_34">#REF!</definedName>
    <definedName name="N1pINTnc_35" localSheetId="1">#REF!</definedName>
    <definedName name="N1pINTnc_35">#REF!</definedName>
    <definedName name="N1pINTnc_36" localSheetId="1">#REF!</definedName>
    <definedName name="N1pINTnc_36">#REF!</definedName>
    <definedName name="N1pINTnc_37" localSheetId="1">#REF!</definedName>
    <definedName name="N1pINTnc_37">#REF!</definedName>
    <definedName name="N1pINTnc_4" localSheetId="1">#REF!</definedName>
    <definedName name="N1pINTnc_4">#REF!</definedName>
    <definedName name="N1pINTnc_47" localSheetId="1">#REF!</definedName>
    <definedName name="N1pINTnc_47">#REF!</definedName>
    <definedName name="N1pINTnc_5" localSheetId="1">#REF!</definedName>
    <definedName name="N1pINTnc_5">#REF!</definedName>
    <definedName name="N1pINTnc_6" localSheetId="1">#REF!</definedName>
    <definedName name="N1pINTnc_6">#REF!</definedName>
    <definedName name="N1pINTnc_7" localSheetId="1">#REF!</definedName>
    <definedName name="N1pINTnc_7">#REF!</definedName>
    <definedName name="N1pINTnc_8" localSheetId="1">#REF!</definedName>
    <definedName name="N1pINTnc_8">#REF!</definedName>
    <definedName name="N1pINTnc_9" localSheetId="1">#REF!</definedName>
    <definedName name="N1pINTnc_9">#REF!</definedName>
    <definedName name="N1pINTvc_10" localSheetId="1">#REF!</definedName>
    <definedName name="N1pINTvc_10">#REF!</definedName>
    <definedName name="N1pINTvc_11" localSheetId="1">#REF!</definedName>
    <definedName name="N1pINTvc_11">#REF!</definedName>
    <definedName name="N1pINTvc_12" localSheetId="1">#REF!</definedName>
    <definedName name="N1pINTvc_12">#REF!</definedName>
    <definedName name="N1pINTvc_13" localSheetId="1">#REF!</definedName>
    <definedName name="N1pINTvc_13">#REF!</definedName>
    <definedName name="N1pINTvc_14" localSheetId="1">#REF!</definedName>
    <definedName name="N1pINTvc_14">#REF!</definedName>
    <definedName name="N1pINTvc_15" localSheetId="1">#REF!</definedName>
    <definedName name="N1pINTvc_15">#REF!</definedName>
    <definedName name="N1pINTvc_17" localSheetId="1">#REF!</definedName>
    <definedName name="N1pINTvc_17">#REF!</definedName>
    <definedName name="N1pINTvc_18" localSheetId="1">#REF!</definedName>
    <definedName name="N1pINTvc_18">#REF!</definedName>
    <definedName name="N1pINTvc_19" localSheetId="1">#REF!</definedName>
    <definedName name="N1pINTvc_19">#REF!</definedName>
    <definedName name="N1pINTvc_3" localSheetId="1">#REF!</definedName>
    <definedName name="N1pINTvc_3">#REF!</definedName>
    <definedName name="N1pINTvc_30" localSheetId="1">#REF!</definedName>
    <definedName name="N1pINTvc_30">#REF!</definedName>
    <definedName name="N1pINTvc_31" localSheetId="1">#REF!</definedName>
    <definedName name="N1pINTvc_31">#REF!</definedName>
    <definedName name="N1pINTvc_32" localSheetId="1">#REF!</definedName>
    <definedName name="N1pINTvc_32">#REF!</definedName>
    <definedName name="N1pINTvc_33" localSheetId="1">#REF!</definedName>
    <definedName name="N1pINTvc_33">#REF!</definedName>
    <definedName name="N1pINTvc_34" localSheetId="1">#REF!</definedName>
    <definedName name="N1pINTvc_34">#REF!</definedName>
    <definedName name="N1pINTvc_35" localSheetId="1">#REF!</definedName>
    <definedName name="N1pINTvc_35">#REF!</definedName>
    <definedName name="N1pINTvc_36" localSheetId="1">#REF!</definedName>
    <definedName name="N1pINTvc_36">#REF!</definedName>
    <definedName name="N1pINTvc_37" localSheetId="1">#REF!</definedName>
    <definedName name="N1pINTvc_37">#REF!</definedName>
    <definedName name="N1pINTvc_4" localSheetId="1">#REF!</definedName>
    <definedName name="N1pINTvc_4">#REF!</definedName>
    <definedName name="N1pINTvc_47" localSheetId="1">#REF!</definedName>
    <definedName name="N1pINTvc_47">#REF!</definedName>
    <definedName name="N1pINTvc_5" localSheetId="1">#REF!</definedName>
    <definedName name="N1pINTvc_5">#REF!</definedName>
    <definedName name="N1pINTvc_6" localSheetId="1">#REF!</definedName>
    <definedName name="N1pINTvc_6">#REF!</definedName>
    <definedName name="N1pINTvc_7" localSheetId="1">#REF!</definedName>
    <definedName name="N1pINTvc_7">#REF!</definedName>
    <definedName name="N1pINTvc_8" localSheetId="1">#REF!</definedName>
    <definedName name="N1pINTvc_8">#REF!</definedName>
    <definedName name="N1pINTvc_9" localSheetId="1">#REF!</definedName>
    <definedName name="N1pINTvc_9">#REF!</definedName>
    <definedName name="N1pINTvl_10" localSheetId="1">#REF!</definedName>
    <definedName name="N1pINTvl_10">#REF!</definedName>
    <definedName name="N1pINTvl_11" localSheetId="1">#REF!</definedName>
    <definedName name="N1pINTvl_11">#REF!</definedName>
    <definedName name="N1pINTvl_12" localSheetId="1">#REF!</definedName>
    <definedName name="N1pINTvl_12">#REF!</definedName>
    <definedName name="N1pINTvl_13" localSheetId="1">#REF!</definedName>
    <definedName name="N1pINTvl_13">#REF!</definedName>
    <definedName name="N1pINTvl_14" localSheetId="1">#REF!</definedName>
    <definedName name="N1pINTvl_14">#REF!</definedName>
    <definedName name="N1pINTvl_15" localSheetId="1">#REF!</definedName>
    <definedName name="N1pINTvl_15">#REF!</definedName>
    <definedName name="N1pINTvl_17" localSheetId="1">#REF!</definedName>
    <definedName name="N1pINTvl_17">#REF!</definedName>
    <definedName name="N1pINTvl_18" localSheetId="1">#REF!</definedName>
    <definedName name="N1pINTvl_18">#REF!</definedName>
    <definedName name="N1pINTvl_19" localSheetId="1">#REF!</definedName>
    <definedName name="N1pINTvl_19">#REF!</definedName>
    <definedName name="N1pINTvl_3" localSheetId="1">#REF!</definedName>
    <definedName name="N1pINTvl_3">#REF!</definedName>
    <definedName name="N1pINTvl_30" localSheetId="1">#REF!</definedName>
    <definedName name="N1pINTvl_30">#REF!</definedName>
    <definedName name="N1pINTvl_31" localSheetId="1">#REF!</definedName>
    <definedName name="N1pINTvl_31">#REF!</definedName>
    <definedName name="N1pINTvl_32" localSheetId="1">#REF!</definedName>
    <definedName name="N1pINTvl_32">#REF!</definedName>
    <definedName name="N1pINTvl_33" localSheetId="1">#REF!</definedName>
    <definedName name="N1pINTvl_33">#REF!</definedName>
    <definedName name="N1pINTvl_34" localSheetId="1">#REF!</definedName>
    <definedName name="N1pINTvl_34">#REF!</definedName>
    <definedName name="N1pINTvl_35" localSheetId="1">#REF!</definedName>
    <definedName name="N1pINTvl_35">#REF!</definedName>
    <definedName name="N1pINTvl_36" localSheetId="1">#REF!</definedName>
    <definedName name="N1pINTvl_36">#REF!</definedName>
    <definedName name="N1pINTvl_37" localSheetId="1">#REF!</definedName>
    <definedName name="N1pINTvl_37">#REF!</definedName>
    <definedName name="N1pINTvl_4" localSheetId="1">#REF!</definedName>
    <definedName name="N1pINTvl_4">#REF!</definedName>
    <definedName name="N1pINTvl_47" localSheetId="1">#REF!</definedName>
    <definedName name="N1pINTvl_47">#REF!</definedName>
    <definedName name="N1pINTvl_5" localSheetId="1">#REF!</definedName>
    <definedName name="N1pINTvl_5">#REF!</definedName>
    <definedName name="N1pINTvl_6" localSheetId="1">#REF!</definedName>
    <definedName name="N1pINTvl_6">#REF!</definedName>
    <definedName name="N1pINTvl_7" localSheetId="1">#REF!</definedName>
    <definedName name="N1pINTvl_7">#REF!</definedName>
    <definedName name="N1pINTvl_8" localSheetId="1">#REF!</definedName>
    <definedName name="N1pINTvl_8">#REF!</definedName>
    <definedName name="N1pINTvl_9" localSheetId="1">#REF!</definedName>
    <definedName name="N1pINTvl_9">#REF!</definedName>
    <definedName name="N1pNLnc_10" localSheetId="1">#REF!</definedName>
    <definedName name="N1pNLnc_10">#REF!</definedName>
    <definedName name="N1pNLnc_11" localSheetId="1">#REF!</definedName>
    <definedName name="N1pNLnc_11">#REF!</definedName>
    <definedName name="N1pNLnc_12" localSheetId="1">#REF!</definedName>
    <definedName name="N1pNLnc_12">#REF!</definedName>
    <definedName name="N1pNLnc_13" localSheetId="1">#REF!</definedName>
    <definedName name="N1pNLnc_13">#REF!</definedName>
    <definedName name="N1pNLnc_14" localSheetId="1">#REF!</definedName>
    <definedName name="N1pNLnc_14">#REF!</definedName>
    <definedName name="N1pNLnc_15" localSheetId="1">#REF!</definedName>
    <definedName name="N1pNLnc_15">#REF!</definedName>
    <definedName name="N1pNLnc_17" localSheetId="1">#REF!</definedName>
    <definedName name="N1pNLnc_17">#REF!</definedName>
    <definedName name="N1pNLnc_18" localSheetId="1">#REF!</definedName>
    <definedName name="N1pNLnc_18">#REF!</definedName>
    <definedName name="N1pNLnc_19" localSheetId="1">#REF!</definedName>
    <definedName name="N1pNLnc_19">#REF!</definedName>
    <definedName name="N1pNLnc_3" localSheetId="1">#REF!</definedName>
    <definedName name="N1pNLnc_3">#REF!</definedName>
    <definedName name="N1pNLnc_30" localSheetId="1">#REF!</definedName>
    <definedName name="N1pNLnc_30">#REF!</definedName>
    <definedName name="N1pNLnc_31" localSheetId="1">#REF!</definedName>
    <definedName name="N1pNLnc_31">#REF!</definedName>
    <definedName name="N1pNLnc_32" localSheetId="1">#REF!</definedName>
    <definedName name="N1pNLnc_32">#REF!</definedName>
    <definedName name="N1pNLnc_33" localSheetId="1">#REF!</definedName>
    <definedName name="N1pNLnc_33">#REF!</definedName>
    <definedName name="N1pNLnc_34" localSheetId="1">#REF!</definedName>
    <definedName name="N1pNLnc_34">#REF!</definedName>
    <definedName name="N1pNLnc_35" localSheetId="1">#REF!</definedName>
    <definedName name="N1pNLnc_35">#REF!</definedName>
    <definedName name="N1pNLnc_36" localSheetId="1">#REF!</definedName>
    <definedName name="N1pNLnc_36">#REF!</definedName>
    <definedName name="N1pNLnc_37" localSheetId="1">#REF!</definedName>
    <definedName name="N1pNLnc_37">#REF!</definedName>
    <definedName name="N1pNLnc_4" localSheetId="1">#REF!</definedName>
    <definedName name="N1pNLnc_4">#REF!</definedName>
    <definedName name="N1pNLnc_47" localSheetId="1">#REF!</definedName>
    <definedName name="N1pNLnc_47">#REF!</definedName>
    <definedName name="N1pNLnc_5" localSheetId="1">#REF!</definedName>
    <definedName name="N1pNLnc_5">#REF!</definedName>
    <definedName name="N1pNLnc_6" localSheetId="1">#REF!</definedName>
    <definedName name="N1pNLnc_6">#REF!</definedName>
    <definedName name="N1pNLnc_7" localSheetId="1">#REF!</definedName>
    <definedName name="N1pNLnc_7">#REF!</definedName>
    <definedName name="N1pNLnc_8" localSheetId="1">#REF!</definedName>
    <definedName name="N1pNLnc_8">#REF!</definedName>
    <definedName name="N1pNLnc_9" localSheetId="1">#REF!</definedName>
    <definedName name="N1pNLnc_9">#REF!</definedName>
    <definedName name="N1pNLvc_10" localSheetId="1">#REF!</definedName>
    <definedName name="N1pNLvc_10">#REF!</definedName>
    <definedName name="N1pNLvc_11" localSheetId="1">#REF!</definedName>
    <definedName name="N1pNLvc_11">#REF!</definedName>
    <definedName name="N1pNLvc_12" localSheetId="1">#REF!</definedName>
    <definedName name="N1pNLvc_12">#REF!</definedName>
    <definedName name="N1pNLvc_13" localSheetId="1">#REF!</definedName>
    <definedName name="N1pNLvc_13">#REF!</definedName>
    <definedName name="N1pNLvc_14" localSheetId="1">#REF!</definedName>
    <definedName name="N1pNLvc_14">#REF!</definedName>
    <definedName name="N1pNLvc_15" localSheetId="1">#REF!</definedName>
    <definedName name="N1pNLvc_15">#REF!</definedName>
    <definedName name="N1pNLvc_17" localSheetId="1">#REF!</definedName>
    <definedName name="N1pNLvc_17">#REF!</definedName>
    <definedName name="N1pNLvc_18" localSheetId="1">#REF!</definedName>
    <definedName name="N1pNLvc_18">#REF!</definedName>
    <definedName name="N1pNLvc_19" localSheetId="1">#REF!</definedName>
    <definedName name="N1pNLvc_19">#REF!</definedName>
    <definedName name="N1pNLvc_3" localSheetId="1">#REF!</definedName>
    <definedName name="N1pNLvc_3">#REF!</definedName>
    <definedName name="N1pNLvc_30" localSheetId="1">#REF!</definedName>
    <definedName name="N1pNLvc_30">#REF!</definedName>
    <definedName name="N1pNLvc_31" localSheetId="1">#REF!</definedName>
    <definedName name="N1pNLvc_31">#REF!</definedName>
    <definedName name="N1pNLvc_32" localSheetId="1">#REF!</definedName>
    <definedName name="N1pNLvc_32">#REF!</definedName>
    <definedName name="N1pNLvc_33" localSheetId="1">#REF!</definedName>
    <definedName name="N1pNLvc_33">#REF!</definedName>
    <definedName name="N1pNLvc_34" localSheetId="1">#REF!</definedName>
    <definedName name="N1pNLvc_34">#REF!</definedName>
    <definedName name="N1pNLvc_35" localSheetId="1">#REF!</definedName>
    <definedName name="N1pNLvc_35">#REF!</definedName>
    <definedName name="N1pNLvc_36" localSheetId="1">#REF!</definedName>
    <definedName name="N1pNLvc_36">#REF!</definedName>
    <definedName name="N1pNLvc_37" localSheetId="1">#REF!</definedName>
    <definedName name="N1pNLvc_37">#REF!</definedName>
    <definedName name="N1pNLvc_4" localSheetId="1">#REF!</definedName>
    <definedName name="N1pNLvc_4">#REF!</definedName>
    <definedName name="N1pNLvc_47" localSheetId="1">#REF!</definedName>
    <definedName name="N1pNLvc_47">#REF!</definedName>
    <definedName name="N1pNLvc_5" localSheetId="1">#REF!</definedName>
    <definedName name="N1pNLvc_5">#REF!</definedName>
    <definedName name="N1pNLvc_6" localSheetId="1">#REF!</definedName>
    <definedName name="N1pNLvc_6">#REF!</definedName>
    <definedName name="N1pNLvc_7" localSheetId="1">#REF!</definedName>
    <definedName name="N1pNLvc_7">#REF!</definedName>
    <definedName name="N1pNLvc_8" localSheetId="1">#REF!</definedName>
    <definedName name="N1pNLvc_8">#REF!</definedName>
    <definedName name="N1pNLvc_9" localSheetId="1">#REF!</definedName>
    <definedName name="N1pNLvc_9">#REF!</definedName>
    <definedName name="N1pNLvl_10" localSheetId="1">#REF!</definedName>
    <definedName name="N1pNLvl_10">#REF!</definedName>
    <definedName name="N1pNLvl_11" localSheetId="1">#REF!</definedName>
    <definedName name="N1pNLvl_11">#REF!</definedName>
    <definedName name="N1pNLvl_12" localSheetId="1">#REF!</definedName>
    <definedName name="N1pNLvl_12">#REF!</definedName>
    <definedName name="N1pNLvl_13" localSheetId="1">#REF!</definedName>
    <definedName name="N1pNLvl_13">#REF!</definedName>
    <definedName name="N1pNLvl_14" localSheetId="1">#REF!</definedName>
    <definedName name="N1pNLvl_14">#REF!</definedName>
    <definedName name="N1pNLvl_15" localSheetId="1">#REF!</definedName>
    <definedName name="N1pNLvl_15">#REF!</definedName>
    <definedName name="N1pNLvl_17" localSheetId="1">#REF!</definedName>
    <definedName name="N1pNLvl_17">#REF!</definedName>
    <definedName name="N1pNLvl_18" localSheetId="1">#REF!</definedName>
    <definedName name="N1pNLvl_18">#REF!</definedName>
    <definedName name="N1pNLvl_19" localSheetId="1">#REF!</definedName>
    <definedName name="N1pNLvl_19">#REF!</definedName>
    <definedName name="N1pNLvl_3" localSheetId="1">#REF!</definedName>
    <definedName name="N1pNLvl_3">#REF!</definedName>
    <definedName name="N1pNLvl_30" localSheetId="1">#REF!</definedName>
    <definedName name="N1pNLvl_30">#REF!</definedName>
    <definedName name="N1pNLvl_31" localSheetId="1">#REF!</definedName>
    <definedName name="N1pNLvl_31">#REF!</definedName>
    <definedName name="N1pNLvl_32" localSheetId="1">#REF!</definedName>
    <definedName name="N1pNLvl_32">#REF!</definedName>
    <definedName name="N1pNLvl_33" localSheetId="1">#REF!</definedName>
    <definedName name="N1pNLvl_33">#REF!</definedName>
    <definedName name="N1pNLvl_34" localSheetId="1">#REF!</definedName>
    <definedName name="N1pNLvl_34">#REF!</definedName>
    <definedName name="N1pNLvl_35" localSheetId="1">#REF!</definedName>
    <definedName name="N1pNLvl_35">#REF!</definedName>
    <definedName name="N1pNLvl_36" localSheetId="1">#REF!</definedName>
    <definedName name="N1pNLvl_36">#REF!</definedName>
    <definedName name="N1pNLvl_37" localSheetId="1">#REF!</definedName>
    <definedName name="N1pNLvl_37">#REF!</definedName>
    <definedName name="N1pNLvl_4" localSheetId="1">#REF!</definedName>
    <definedName name="N1pNLvl_4">#REF!</definedName>
    <definedName name="N1pNLvl_47" localSheetId="1">#REF!</definedName>
    <definedName name="N1pNLvl_47">#REF!</definedName>
    <definedName name="N1pNLvl_5" localSheetId="1">#REF!</definedName>
    <definedName name="N1pNLvl_5">#REF!</definedName>
    <definedName name="N1pNLvl_6" localSheetId="1">#REF!</definedName>
    <definedName name="N1pNLvl_6">#REF!</definedName>
    <definedName name="N1pNLvl_7" localSheetId="1">#REF!</definedName>
    <definedName name="N1pNLvl_7">#REF!</definedName>
    <definedName name="N1pNLvl_8" localSheetId="1">#REF!</definedName>
    <definedName name="N1pNLvl_8">#REF!</definedName>
    <definedName name="N1pNLvl_9" localSheetId="1">#REF!</definedName>
    <definedName name="N1pNLvl_9">#REF!</definedName>
    <definedName name="n24nc_47" localSheetId="1">#REF!</definedName>
    <definedName name="n24nc_47">#REF!</definedName>
    <definedName name="n24vl_47" localSheetId="1">#REF!</definedName>
    <definedName name="n24vl_47">#REF!</definedName>
    <definedName name="n2mignc_47" localSheetId="1">#REF!</definedName>
    <definedName name="n2mignc_47">#REF!</definedName>
    <definedName name="n2migvl_47" localSheetId="1">#REF!</definedName>
    <definedName name="n2migvl_47">#REF!</definedName>
    <definedName name="n2min1nc_47" localSheetId="1">#REF!</definedName>
    <definedName name="n2min1nc_47">#REF!</definedName>
    <definedName name="n2min1vl_47" localSheetId="1">#REF!</definedName>
    <definedName name="n2min1vl_47">#REF!</definedName>
    <definedName name="nc" localSheetId="0">#REF!</definedName>
    <definedName name="nc" localSheetId="1">#REF!</definedName>
    <definedName name="nc">#REF!</definedName>
    <definedName name="nc_btm10" localSheetId="0">#REF!</definedName>
    <definedName name="nc_btm10" localSheetId="1">#REF!</definedName>
    <definedName name="nc_btm10">#REF!</definedName>
    <definedName name="nc_btm100" localSheetId="1">#REF!</definedName>
    <definedName name="nc_btm100">#REF!</definedName>
    <definedName name="nc12m250" localSheetId="1">#REF!</definedName>
    <definedName name="nc12m250">#REF!</definedName>
    <definedName name="nc1nc_47" localSheetId="1">#REF!</definedName>
    <definedName name="nc1nc_47">#REF!</definedName>
    <definedName name="nc1p" localSheetId="0">#REF!</definedName>
    <definedName name="nc1p" localSheetId="1">#REF!</definedName>
    <definedName name="nc1p">#REF!</definedName>
    <definedName name="NC1P_30" localSheetId="1">#REF!</definedName>
    <definedName name="NC1P_30">#REF!</definedName>
    <definedName name="NC1P_31" localSheetId="1">#REF!</definedName>
    <definedName name="NC1P_31">#REF!</definedName>
    <definedName name="NC1P_32" localSheetId="1">#REF!</definedName>
    <definedName name="NC1P_32">#REF!</definedName>
    <definedName name="NC1P_33" localSheetId="1">#REF!</definedName>
    <definedName name="NC1P_33">#REF!</definedName>
    <definedName name="NC1P_34" localSheetId="1">#REF!</definedName>
    <definedName name="NC1P_34">#REF!</definedName>
    <definedName name="NC1P_35" localSheetId="1">#REF!</definedName>
    <definedName name="NC1P_35">#REF!</definedName>
    <definedName name="NC1P_36" localSheetId="1">#REF!</definedName>
    <definedName name="NC1P_36">#REF!</definedName>
    <definedName name="nc1vl_47" localSheetId="1">#REF!</definedName>
    <definedName name="nc1vl_47">#REF!</definedName>
    <definedName name="nc24nc_47" localSheetId="1">#REF!</definedName>
    <definedName name="nc24nc_47">#REF!</definedName>
    <definedName name="nc24vl_47" localSheetId="1">#REF!</definedName>
    <definedName name="nc24vl_47">#REF!</definedName>
    <definedName name="nc3p" localSheetId="0">#REF!</definedName>
    <definedName name="nc3p" localSheetId="1">#REF!</definedName>
    <definedName name="nc3p">#REF!</definedName>
    <definedName name="nc3p_16" localSheetId="1">#REF!</definedName>
    <definedName name="nc3p_16">#REF!</definedName>
    <definedName name="nc3p_20" localSheetId="1">#REF!</definedName>
    <definedName name="nc3p_20">#REF!</definedName>
    <definedName name="nc3p_22" localSheetId="1">#REF!</definedName>
    <definedName name="nc3p_22">#REF!</definedName>
    <definedName name="nc3p_29" localSheetId="1">#REF!</definedName>
    <definedName name="nc3p_29">#REF!</definedName>
    <definedName name="NC3P_30" localSheetId="1">#REF!</definedName>
    <definedName name="NC3P_30">#REF!</definedName>
    <definedName name="NC3P_31" localSheetId="1">#REF!</definedName>
    <definedName name="NC3P_31">#REF!</definedName>
    <definedName name="NC3P_32" localSheetId="1">#REF!</definedName>
    <definedName name="NC3P_32">#REF!</definedName>
    <definedName name="NC3P_33" localSheetId="1">#REF!</definedName>
    <definedName name="NC3P_33">#REF!</definedName>
    <definedName name="NC3P_34" localSheetId="1">#REF!</definedName>
    <definedName name="NC3P_34">#REF!</definedName>
    <definedName name="NC3P_35" localSheetId="1">#REF!</definedName>
    <definedName name="NC3P_35">#REF!</definedName>
    <definedName name="NC3P_36" localSheetId="1">#REF!</definedName>
    <definedName name="NC3P_36">#REF!</definedName>
    <definedName name="NCBD100" localSheetId="0">#REF!</definedName>
    <definedName name="NCBD100" localSheetId="1">#REF!</definedName>
    <definedName name="NCBD100">#REF!</definedName>
    <definedName name="NCBD100_10" localSheetId="1">#REF!</definedName>
    <definedName name="NCBD100_10">#REF!</definedName>
    <definedName name="NCBD100_11" localSheetId="1">#REF!</definedName>
    <definedName name="NCBD100_11">#REF!</definedName>
    <definedName name="NCBD100_12" localSheetId="1">#REF!</definedName>
    <definedName name="NCBD100_12">#REF!</definedName>
    <definedName name="NCBD100_13" localSheetId="1">#REF!</definedName>
    <definedName name="NCBD100_13">#REF!</definedName>
    <definedName name="NCBD100_14" localSheetId="1">#REF!</definedName>
    <definedName name="NCBD100_14">#REF!</definedName>
    <definedName name="NCBD100_15" localSheetId="1">#REF!</definedName>
    <definedName name="NCBD100_15">#REF!</definedName>
    <definedName name="NCBD100_17" localSheetId="1">#REF!</definedName>
    <definedName name="NCBD100_17">#REF!</definedName>
    <definedName name="NCBD100_18" localSheetId="1">#REF!</definedName>
    <definedName name="NCBD100_18">#REF!</definedName>
    <definedName name="NCBD100_19" localSheetId="1">#REF!</definedName>
    <definedName name="NCBD100_19">#REF!</definedName>
    <definedName name="NCBD100_20" localSheetId="1">#REF!</definedName>
    <definedName name="NCBD100_20">#REF!</definedName>
    <definedName name="NCBD100_22" localSheetId="1">#REF!</definedName>
    <definedName name="NCBD100_22">#REF!</definedName>
    <definedName name="NCBD100_23" localSheetId="1">#REF!</definedName>
    <definedName name="NCBD100_23">#REF!</definedName>
    <definedName name="NCBD100_3" localSheetId="1">#REF!</definedName>
    <definedName name="NCBD100_3">#REF!</definedName>
    <definedName name="NCBD100_30" localSheetId="1">#REF!</definedName>
    <definedName name="NCBD100_30">#REF!</definedName>
    <definedName name="NCBD100_31" localSheetId="1">#REF!</definedName>
    <definedName name="NCBD100_31">#REF!</definedName>
    <definedName name="NCBD100_32" localSheetId="1">#REF!</definedName>
    <definedName name="NCBD100_32">#REF!</definedName>
    <definedName name="NCBD100_33" localSheetId="1">#REF!</definedName>
    <definedName name="NCBD100_33">#REF!</definedName>
    <definedName name="NCBD100_34" localSheetId="1">#REF!</definedName>
    <definedName name="NCBD100_34">#REF!</definedName>
    <definedName name="NCBD100_35" localSheetId="1">#REF!</definedName>
    <definedName name="NCBD100_35">#REF!</definedName>
    <definedName name="NCBD100_36" localSheetId="1">#REF!</definedName>
    <definedName name="NCBD100_36">#REF!</definedName>
    <definedName name="NCBD100_37" localSheetId="1">#REF!</definedName>
    <definedName name="NCBD100_37">#REF!</definedName>
    <definedName name="NCBD100_4" localSheetId="1">#REF!</definedName>
    <definedName name="NCBD100_4">#REF!</definedName>
    <definedName name="NCBD100_47" localSheetId="1">#REF!</definedName>
    <definedName name="NCBD100_47">#REF!</definedName>
    <definedName name="NCBD100_5" localSheetId="1">#REF!</definedName>
    <definedName name="NCBD100_5">#REF!</definedName>
    <definedName name="NCBD100_6" localSheetId="1">#REF!</definedName>
    <definedName name="NCBD100_6">#REF!</definedName>
    <definedName name="NCBD100_7" localSheetId="1">#REF!</definedName>
    <definedName name="NCBD100_7">#REF!</definedName>
    <definedName name="NCBD100_8" localSheetId="1">#REF!</definedName>
    <definedName name="NCBD100_8">#REF!</definedName>
    <definedName name="NCBD100_9" localSheetId="1">#REF!</definedName>
    <definedName name="NCBD100_9">#REF!</definedName>
    <definedName name="NCBD200" localSheetId="0">#REF!</definedName>
    <definedName name="NCBD200" localSheetId="1">#REF!</definedName>
    <definedName name="NCBD200">#REF!</definedName>
    <definedName name="NCBD200_10" localSheetId="1">#REF!</definedName>
    <definedName name="NCBD200_10">#REF!</definedName>
    <definedName name="NCBD200_11" localSheetId="1">#REF!</definedName>
    <definedName name="NCBD200_11">#REF!</definedName>
    <definedName name="NCBD200_12" localSheetId="1">#REF!</definedName>
    <definedName name="NCBD200_12">#REF!</definedName>
    <definedName name="NCBD200_13" localSheetId="1">#REF!</definedName>
    <definedName name="NCBD200_13">#REF!</definedName>
    <definedName name="NCBD200_14" localSheetId="1">#REF!</definedName>
    <definedName name="NCBD200_14">#REF!</definedName>
    <definedName name="NCBD200_15" localSheetId="1">#REF!</definedName>
    <definedName name="NCBD200_15">#REF!</definedName>
    <definedName name="NCBD200_17" localSheetId="1">#REF!</definedName>
    <definedName name="NCBD200_17">#REF!</definedName>
    <definedName name="NCBD200_18" localSheetId="1">#REF!</definedName>
    <definedName name="NCBD200_18">#REF!</definedName>
    <definedName name="NCBD200_19" localSheetId="1">#REF!</definedName>
    <definedName name="NCBD200_19">#REF!</definedName>
    <definedName name="NCBD200_20" localSheetId="1">#REF!</definedName>
    <definedName name="NCBD200_20">#REF!</definedName>
    <definedName name="NCBD200_22" localSheetId="1">#REF!</definedName>
    <definedName name="NCBD200_22">#REF!</definedName>
    <definedName name="NCBD200_23" localSheetId="1">#REF!</definedName>
    <definedName name="NCBD200_23">#REF!</definedName>
    <definedName name="NCBD200_3" localSheetId="1">#REF!</definedName>
    <definedName name="NCBD200_3">#REF!</definedName>
    <definedName name="NCBD200_30" localSheetId="1">#REF!</definedName>
    <definedName name="NCBD200_30">#REF!</definedName>
    <definedName name="NCBD200_31" localSheetId="1">#REF!</definedName>
    <definedName name="NCBD200_31">#REF!</definedName>
    <definedName name="NCBD200_32" localSheetId="1">#REF!</definedName>
    <definedName name="NCBD200_32">#REF!</definedName>
    <definedName name="NCBD200_33" localSheetId="1">#REF!</definedName>
    <definedName name="NCBD200_33">#REF!</definedName>
    <definedName name="NCBD200_34" localSheetId="1">#REF!</definedName>
    <definedName name="NCBD200_34">#REF!</definedName>
    <definedName name="NCBD200_35" localSheetId="1">#REF!</definedName>
    <definedName name="NCBD200_35">#REF!</definedName>
    <definedName name="NCBD200_36" localSheetId="1">#REF!</definedName>
    <definedName name="NCBD200_36">#REF!</definedName>
    <definedName name="NCBD200_37" localSheetId="1">#REF!</definedName>
    <definedName name="NCBD200_37">#REF!</definedName>
    <definedName name="NCBD200_4" localSheetId="1">#REF!</definedName>
    <definedName name="NCBD200_4">#REF!</definedName>
    <definedName name="NCBD200_47" localSheetId="1">#REF!</definedName>
    <definedName name="NCBD200_47">#REF!</definedName>
    <definedName name="NCBD200_5" localSheetId="1">#REF!</definedName>
    <definedName name="NCBD200_5">#REF!</definedName>
    <definedName name="NCBD200_6" localSheetId="1">#REF!</definedName>
    <definedName name="NCBD200_6">#REF!</definedName>
    <definedName name="NCBD200_7" localSheetId="1">#REF!</definedName>
    <definedName name="NCBD200_7">#REF!</definedName>
    <definedName name="NCBD200_8" localSheetId="1">#REF!</definedName>
    <definedName name="NCBD200_8">#REF!</definedName>
    <definedName name="NCBD200_9" localSheetId="1">#REF!</definedName>
    <definedName name="NCBD200_9">#REF!</definedName>
    <definedName name="NCBD250" localSheetId="0">#REF!</definedName>
    <definedName name="NCBD250" localSheetId="1">#REF!</definedName>
    <definedName name="NCBD250">#REF!</definedName>
    <definedName name="NCBD250_10" localSheetId="1">#REF!</definedName>
    <definedName name="NCBD250_10">#REF!</definedName>
    <definedName name="NCBD250_11" localSheetId="1">#REF!</definedName>
    <definedName name="NCBD250_11">#REF!</definedName>
    <definedName name="NCBD250_12" localSheetId="1">#REF!</definedName>
    <definedName name="NCBD250_12">#REF!</definedName>
    <definedName name="NCBD250_13" localSheetId="1">#REF!</definedName>
    <definedName name="NCBD250_13">#REF!</definedName>
    <definedName name="NCBD250_14" localSheetId="1">#REF!</definedName>
    <definedName name="NCBD250_14">#REF!</definedName>
    <definedName name="NCBD250_15" localSheetId="1">#REF!</definedName>
    <definedName name="NCBD250_15">#REF!</definedName>
    <definedName name="NCBD250_17" localSheetId="1">#REF!</definedName>
    <definedName name="NCBD250_17">#REF!</definedName>
    <definedName name="NCBD250_18" localSheetId="1">#REF!</definedName>
    <definedName name="NCBD250_18">#REF!</definedName>
    <definedName name="NCBD250_19" localSheetId="1">#REF!</definedName>
    <definedName name="NCBD250_19">#REF!</definedName>
    <definedName name="NCBD250_20" localSheetId="1">#REF!</definedName>
    <definedName name="NCBD250_20">#REF!</definedName>
    <definedName name="NCBD250_22" localSheetId="1">#REF!</definedName>
    <definedName name="NCBD250_22">#REF!</definedName>
    <definedName name="NCBD250_23" localSheetId="1">#REF!</definedName>
    <definedName name="NCBD250_23">#REF!</definedName>
    <definedName name="NCBD250_3" localSheetId="1">#REF!</definedName>
    <definedName name="NCBD250_3">#REF!</definedName>
    <definedName name="NCBD250_30" localSheetId="1">#REF!</definedName>
    <definedName name="NCBD250_30">#REF!</definedName>
    <definedName name="NCBD250_31" localSheetId="1">#REF!</definedName>
    <definedName name="NCBD250_31">#REF!</definedName>
    <definedName name="NCBD250_32" localSheetId="1">#REF!</definedName>
    <definedName name="NCBD250_32">#REF!</definedName>
    <definedName name="NCBD250_33" localSheetId="1">#REF!</definedName>
    <definedName name="NCBD250_33">#REF!</definedName>
    <definedName name="NCBD250_34" localSheetId="1">#REF!</definedName>
    <definedName name="NCBD250_34">#REF!</definedName>
    <definedName name="NCBD250_35" localSheetId="1">#REF!</definedName>
    <definedName name="NCBD250_35">#REF!</definedName>
    <definedName name="NCBD250_36" localSheetId="1">#REF!</definedName>
    <definedName name="NCBD250_36">#REF!</definedName>
    <definedName name="NCBD250_37" localSheetId="1">#REF!</definedName>
    <definedName name="NCBD250_37">#REF!</definedName>
    <definedName name="NCBD250_4" localSheetId="1">#REF!</definedName>
    <definedName name="NCBD250_4">#REF!</definedName>
    <definedName name="NCBD250_47" localSheetId="1">#REF!</definedName>
    <definedName name="NCBD250_47">#REF!</definedName>
    <definedName name="NCBD250_5" localSheetId="1">#REF!</definedName>
    <definedName name="NCBD250_5">#REF!</definedName>
    <definedName name="NCBD250_6" localSheetId="1">#REF!</definedName>
    <definedName name="NCBD250_6">#REF!</definedName>
    <definedName name="NCBD250_7" localSheetId="1">#REF!</definedName>
    <definedName name="NCBD250_7">#REF!</definedName>
    <definedName name="NCBD250_8" localSheetId="1">#REF!</definedName>
    <definedName name="NCBD250_8">#REF!</definedName>
    <definedName name="NCBD250_9" localSheetId="1">#REF!</definedName>
    <definedName name="NCBD250_9">#REF!</definedName>
    <definedName name="NCcap0.7" localSheetId="28">#REF!</definedName>
    <definedName name="NCcap0.7" localSheetId="1">#REF!</definedName>
    <definedName name="NCcap0.7">#REF!</definedName>
    <definedName name="NCcap1" localSheetId="28">#REF!</definedName>
    <definedName name="NCcap1" localSheetId="1">#REF!</definedName>
    <definedName name="NCcap1">#REF!</definedName>
    <definedName name="nccs" localSheetId="1">#REF!</definedName>
    <definedName name="nccs">#REF!</definedName>
    <definedName name="NCCT3p" localSheetId="1">#REF!</definedName>
    <definedName name="NCCT3p">#REF!</definedName>
    <definedName name="ncday35" localSheetId="1">#REF!</definedName>
    <definedName name="ncday35">#REF!</definedName>
    <definedName name="ncday50" localSheetId="1">#REF!</definedName>
    <definedName name="ncday50">#REF!</definedName>
    <definedName name="ncday70" localSheetId="1">#REF!</definedName>
    <definedName name="ncday70">#REF!</definedName>
    <definedName name="ncday95" localSheetId="1">#REF!</definedName>
    <definedName name="ncday95">#REF!</definedName>
    <definedName name="ncdd_47" localSheetId="1">#REF!</definedName>
    <definedName name="ncdd_47">#REF!</definedName>
    <definedName name="NCDD2_47" localSheetId="1">#REF!</definedName>
    <definedName name="NCDD2_47">#REF!</definedName>
    <definedName name="NCGF" localSheetId="1">#REF!</definedName>
    <definedName name="NCGF">#REF!</definedName>
    <definedName name="ncgff" localSheetId="1">#REF!</definedName>
    <definedName name="ncgff">#REF!</definedName>
    <definedName name="NCKday" localSheetId="1">#REF!</definedName>
    <definedName name="NCKday">#REF!</definedName>
    <definedName name="NCKT" localSheetId="0">#REF!</definedName>
    <definedName name="NCKT" localSheetId="1">#REF!</definedName>
    <definedName name="NCKT">#REF!</definedName>
    <definedName name="NCL100_10" localSheetId="1">#REF!</definedName>
    <definedName name="NCL100_10">#REF!</definedName>
    <definedName name="NCL100_11" localSheetId="1">#REF!</definedName>
    <definedName name="NCL100_11">#REF!</definedName>
    <definedName name="NCL100_12" localSheetId="1">#REF!</definedName>
    <definedName name="NCL100_12">#REF!</definedName>
    <definedName name="NCL100_13" localSheetId="1">#REF!</definedName>
    <definedName name="NCL100_13">#REF!</definedName>
    <definedName name="NCL100_14" localSheetId="1">#REF!</definedName>
    <definedName name="NCL100_14">#REF!</definedName>
    <definedName name="NCL100_15" localSheetId="1">#REF!</definedName>
    <definedName name="NCL100_15">#REF!</definedName>
    <definedName name="NCL100_17" localSheetId="1">#REF!</definedName>
    <definedName name="NCL100_17">#REF!</definedName>
    <definedName name="NCL100_18" localSheetId="1">#REF!</definedName>
    <definedName name="NCL100_18">#REF!</definedName>
    <definedName name="NCL100_19" localSheetId="1">#REF!</definedName>
    <definedName name="NCL100_19">#REF!</definedName>
    <definedName name="NCL100_20" localSheetId="1">#REF!</definedName>
    <definedName name="NCL100_20">#REF!</definedName>
    <definedName name="NCL100_22" localSheetId="1">#REF!</definedName>
    <definedName name="NCL100_22">#REF!</definedName>
    <definedName name="NCL100_23" localSheetId="1">#REF!</definedName>
    <definedName name="NCL100_23">#REF!</definedName>
    <definedName name="NCL100_3" localSheetId="1">#REF!</definedName>
    <definedName name="NCL100_3">#REF!</definedName>
    <definedName name="NCL100_30" localSheetId="1">#REF!</definedName>
    <definedName name="NCL100_30">#REF!</definedName>
    <definedName name="NCL100_31" localSheetId="1">#REF!</definedName>
    <definedName name="NCL100_31">#REF!</definedName>
    <definedName name="NCL100_32" localSheetId="1">#REF!</definedName>
    <definedName name="NCL100_32">#REF!</definedName>
    <definedName name="NCL100_33" localSheetId="1">#REF!</definedName>
    <definedName name="NCL100_33">#REF!</definedName>
    <definedName name="NCL100_34" localSheetId="1">#REF!</definedName>
    <definedName name="NCL100_34">#REF!</definedName>
    <definedName name="NCL100_35" localSheetId="1">#REF!</definedName>
    <definedName name="NCL100_35">#REF!</definedName>
    <definedName name="NCL100_36" localSheetId="1">#REF!</definedName>
    <definedName name="NCL100_36">#REF!</definedName>
    <definedName name="NCL100_37" localSheetId="1">#REF!</definedName>
    <definedName name="NCL100_37">#REF!</definedName>
    <definedName name="NCL100_4" localSheetId="1">#REF!</definedName>
    <definedName name="NCL100_4">#REF!</definedName>
    <definedName name="NCL100_47" localSheetId="1">#REF!</definedName>
    <definedName name="NCL100_47">#REF!</definedName>
    <definedName name="NCL100_5" localSheetId="1">#REF!</definedName>
    <definedName name="NCL100_5">#REF!</definedName>
    <definedName name="NCL100_6" localSheetId="1">#REF!</definedName>
    <definedName name="NCL100_6">#REF!</definedName>
    <definedName name="NCL100_7" localSheetId="1">#REF!</definedName>
    <definedName name="NCL100_7">#REF!</definedName>
    <definedName name="NCL100_8" localSheetId="1">#REF!</definedName>
    <definedName name="NCL100_8">#REF!</definedName>
    <definedName name="NCL100_9" localSheetId="1">#REF!</definedName>
    <definedName name="NCL100_9">#REF!</definedName>
    <definedName name="NCL200_10" localSheetId="1">#REF!</definedName>
    <definedName name="NCL200_10">#REF!</definedName>
    <definedName name="NCL200_11" localSheetId="1">#REF!</definedName>
    <definedName name="NCL200_11">#REF!</definedName>
    <definedName name="NCL200_12" localSheetId="1">#REF!</definedName>
    <definedName name="NCL200_12">#REF!</definedName>
    <definedName name="NCL200_13" localSheetId="1">#REF!</definedName>
    <definedName name="NCL200_13">#REF!</definedName>
    <definedName name="NCL200_14" localSheetId="1">#REF!</definedName>
    <definedName name="NCL200_14">#REF!</definedName>
    <definedName name="NCL200_15" localSheetId="1">#REF!</definedName>
    <definedName name="NCL200_15">#REF!</definedName>
    <definedName name="NCL200_17" localSheetId="1">#REF!</definedName>
    <definedName name="NCL200_17">#REF!</definedName>
    <definedName name="NCL200_18" localSheetId="1">#REF!</definedName>
    <definedName name="NCL200_18">#REF!</definedName>
    <definedName name="NCL200_19" localSheetId="1">#REF!</definedName>
    <definedName name="NCL200_19">#REF!</definedName>
    <definedName name="NCL200_20" localSheetId="1">#REF!</definedName>
    <definedName name="NCL200_20">#REF!</definedName>
    <definedName name="NCL200_22" localSheetId="1">#REF!</definedName>
    <definedName name="NCL200_22">#REF!</definedName>
    <definedName name="NCL200_23" localSheetId="1">#REF!</definedName>
    <definedName name="NCL200_23">#REF!</definedName>
    <definedName name="NCL200_3" localSheetId="1">#REF!</definedName>
    <definedName name="NCL200_3">#REF!</definedName>
    <definedName name="NCL200_30" localSheetId="1">#REF!</definedName>
    <definedName name="NCL200_30">#REF!</definedName>
    <definedName name="NCL200_31" localSheetId="1">#REF!</definedName>
    <definedName name="NCL200_31">#REF!</definedName>
    <definedName name="NCL200_32" localSheetId="1">#REF!</definedName>
    <definedName name="NCL200_32">#REF!</definedName>
    <definedName name="NCL200_33" localSheetId="1">#REF!</definedName>
    <definedName name="NCL200_33">#REF!</definedName>
    <definedName name="NCL200_34" localSheetId="1">#REF!</definedName>
    <definedName name="NCL200_34">#REF!</definedName>
    <definedName name="NCL200_35" localSheetId="1">#REF!</definedName>
    <definedName name="NCL200_35">#REF!</definedName>
    <definedName name="NCL200_36" localSheetId="1">#REF!</definedName>
    <definedName name="NCL200_36">#REF!</definedName>
    <definedName name="NCL200_37" localSheetId="1">#REF!</definedName>
    <definedName name="NCL200_37">#REF!</definedName>
    <definedName name="NCL200_4" localSheetId="1">#REF!</definedName>
    <definedName name="NCL200_4">#REF!</definedName>
    <definedName name="NCL200_47" localSheetId="1">#REF!</definedName>
    <definedName name="NCL200_47">#REF!</definedName>
    <definedName name="NCL200_5" localSheetId="1">#REF!</definedName>
    <definedName name="NCL200_5">#REF!</definedName>
    <definedName name="NCL200_6" localSheetId="1">#REF!</definedName>
    <definedName name="NCL200_6">#REF!</definedName>
    <definedName name="NCL200_7" localSheetId="1">#REF!</definedName>
    <definedName name="NCL200_7">#REF!</definedName>
    <definedName name="NCL200_8" localSheetId="1">#REF!</definedName>
    <definedName name="NCL200_8">#REF!</definedName>
    <definedName name="NCL200_9" localSheetId="1">#REF!</definedName>
    <definedName name="NCL200_9">#REF!</definedName>
    <definedName name="NCL250_10" localSheetId="1">#REF!</definedName>
    <definedName name="NCL250_10">#REF!</definedName>
    <definedName name="NCL250_11" localSheetId="1">#REF!</definedName>
    <definedName name="NCL250_11">#REF!</definedName>
    <definedName name="NCL250_12" localSheetId="1">#REF!</definedName>
    <definedName name="NCL250_12">#REF!</definedName>
    <definedName name="NCL250_13" localSheetId="1">#REF!</definedName>
    <definedName name="NCL250_13">#REF!</definedName>
    <definedName name="NCL250_14" localSheetId="1">#REF!</definedName>
    <definedName name="NCL250_14">#REF!</definedName>
    <definedName name="NCL250_15" localSheetId="1">#REF!</definedName>
    <definedName name="NCL250_15">#REF!</definedName>
    <definedName name="NCL250_17" localSheetId="1">#REF!</definedName>
    <definedName name="NCL250_17">#REF!</definedName>
    <definedName name="NCL250_18" localSheetId="1">#REF!</definedName>
    <definedName name="NCL250_18">#REF!</definedName>
    <definedName name="NCL250_19" localSheetId="1">#REF!</definedName>
    <definedName name="NCL250_19">#REF!</definedName>
    <definedName name="NCL250_20" localSheetId="1">#REF!</definedName>
    <definedName name="NCL250_20">#REF!</definedName>
    <definedName name="NCL250_22" localSheetId="1">#REF!</definedName>
    <definedName name="NCL250_22">#REF!</definedName>
    <definedName name="NCL250_23" localSheetId="1">#REF!</definedName>
    <definedName name="NCL250_23">#REF!</definedName>
    <definedName name="NCL250_3" localSheetId="1">#REF!</definedName>
    <definedName name="NCL250_3">#REF!</definedName>
    <definedName name="NCL250_30" localSheetId="1">#REF!</definedName>
    <definedName name="NCL250_30">#REF!</definedName>
    <definedName name="NCL250_31" localSheetId="1">#REF!</definedName>
    <definedName name="NCL250_31">#REF!</definedName>
    <definedName name="NCL250_32" localSheetId="1">#REF!</definedName>
    <definedName name="NCL250_32">#REF!</definedName>
    <definedName name="NCL250_33" localSheetId="1">#REF!</definedName>
    <definedName name="NCL250_33">#REF!</definedName>
    <definedName name="NCL250_34" localSheetId="1">#REF!</definedName>
    <definedName name="NCL250_34">#REF!</definedName>
    <definedName name="NCL250_35" localSheetId="1">#REF!</definedName>
    <definedName name="NCL250_35">#REF!</definedName>
    <definedName name="NCL250_36" localSheetId="1">#REF!</definedName>
    <definedName name="NCL250_36">#REF!</definedName>
    <definedName name="NCL250_37" localSheetId="1">#REF!</definedName>
    <definedName name="NCL250_37">#REF!</definedName>
    <definedName name="NCL250_4" localSheetId="1">#REF!</definedName>
    <definedName name="NCL250_4">#REF!</definedName>
    <definedName name="NCL250_47" localSheetId="1">#REF!</definedName>
    <definedName name="NCL250_47">#REF!</definedName>
    <definedName name="NCL250_5" localSheetId="1">#REF!</definedName>
    <definedName name="NCL250_5">#REF!</definedName>
    <definedName name="NCL250_6" localSheetId="1">#REF!</definedName>
    <definedName name="NCL250_6">#REF!</definedName>
    <definedName name="NCL250_7" localSheetId="1">#REF!</definedName>
    <definedName name="NCL250_7">#REF!</definedName>
    <definedName name="NCL250_8" localSheetId="1">#REF!</definedName>
    <definedName name="NCL250_8">#REF!</definedName>
    <definedName name="NCL250_9" localSheetId="1">#REF!</definedName>
    <definedName name="NCL250_9">#REF!</definedName>
    <definedName name="NCLD" localSheetId="1">#REF!</definedName>
    <definedName name="NCLD">#REF!</definedName>
    <definedName name="ncm100lv" localSheetId="1">#REF!</definedName>
    <definedName name="ncm100lv">#REF!</definedName>
    <definedName name="NCPP" localSheetId="1">#REF!</definedName>
    <definedName name="NCPP">#REF!</definedName>
    <definedName name="NCT" localSheetId="1">#REF!</definedName>
    <definedName name="NCT">#REF!</definedName>
    <definedName name="nctn" localSheetId="1">#REF!</definedName>
    <definedName name="nctn">#REF!</definedName>
    <definedName name="nctr_47" localSheetId="1">#REF!</definedName>
    <definedName name="nctr_47">#REF!</definedName>
    <definedName name="nctram" localSheetId="0">#REF!</definedName>
    <definedName name="nctram" localSheetId="1">#REF!</definedName>
    <definedName name="nctram">#REF!</definedName>
    <definedName name="NCVC100" localSheetId="0">#REF!</definedName>
    <definedName name="NCVC100" localSheetId="1">#REF!</definedName>
    <definedName name="NCVC100">#REF!</definedName>
    <definedName name="NCVC100_16" localSheetId="1">#REF!</definedName>
    <definedName name="NCVC100_16">#REF!</definedName>
    <definedName name="NCVC100_20" localSheetId="1">#REF!</definedName>
    <definedName name="NCVC100_20">#REF!</definedName>
    <definedName name="NCVC100_22" localSheetId="1">#REF!</definedName>
    <definedName name="NCVC100_22">#REF!</definedName>
    <definedName name="NCVC100_29" localSheetId="1">#REF!</definedName>
    <definedName name="NCVC100_29">#REF!</definedName>
    <definedName name="NCVC200" localSheetId="0">#REF!</definedName>
    <definedName name="NCVC200" localSheetId="1">#REF!</definedName>
    <definedName name="NCVC200">#REF!</definedName>
    <definedName name="NCVC200_16" localSheetId="1">#REF!</definedName>
    <definedName name="NCVC200_16">#REF!</definedName>
    <definedName name="NCVC200_20" localSheetId="1">#REF!</definedName>
    <definedName name="NCVC200_20">#REF!</definedName>
    <definedName name="NCVC200_22" localSheetId="1">#REF!</definedName>
    <definedName name="NCVC200_22">#REF!</definedName>
    <definedName name="NCVC200_29" localSheetId="1">#REF!</definedName>
    <definedName name="NCVC200_29">#REF!</definedName>
    <definedName name="NCVC250" localSheetId="0">#REF!</definedName>
    <definedName name="NCVC250" localSheetId="1">#REF!</definedName>
    <definedName name="NCVC250">#REF!</definedName>
    <definedName name="NCVC250_16" localSheetId="1">#REF!</definedName>
    <definedName name="NCVC250_16">#REF!</definedName>
    <definedName name="NCVC250_20" localSheetId="1">#REF!</definedName>
    <definedName name="NCVC250_20">#REF!</definedName>
    <definedName name="NCVC250_22" localSheetId="1">#REF!</definedName>
    <definedName name="NCVC250_22">#REF!</definedName>
    <definedName name="NCVC250_29" localSheetId="1">#REF!</definedName>
    <definedName name="NCVC250_29">#REF!</definedName>
    <definedName name="NCVC3P" localSheetId="0">#REF!</definedName>
    <definedName name="NCVC3P" localSheetId="1">#REF!</definedName>
    <definedName name="NCVC3P">#REF!</definedName>
    <definedName name="ndc" localSheetId="1">#REF!</definedName>
    <definedName name="ndc">#REF!</definedName>
    <definedName name="NDFN" localSheetId="1">#REF!</definedName>
    <definedName name="NDFN">#REF!</definedName>
    <definedName name="NDFP" localSheetId="1">#REF!</definedName>
    <definedName name="NDFP">#REF!</definedName>
    <definedName name="NET" localSheetId="0">#REF!</definedName>
    <definedName name="NET" localSheetId="28">#REF!</definedName>
    <definedName name="NET" localSheetId="1">#REF!</definedName>
    <definedName name="NET" localSheetId="30">#REF!</definedName>
    <definedName name="NET">#REF!</definedName>
    <definedName name="NET_1" localSheetId="0">#REF!</definedName>
    <definedName name="NET_1" localSheetId="28">#REF!</definedName>
    <definedName name="NET_1" localSheetId="1">#REF!</definedName>
    <definedName name="NET_1" localSheetId="30">#REF!</definedName>
    <definedName name="NET_1">#REF!</definedName>
    <definedName name="NET_ANA" localSheetId="0">#REF!</definedName>
    <definedName name="NET_ANA" localSheetId="28">#REF!</definedName>
    <definedName name="NET_ANA" localSheetId="1">#REF!</definedName>
    <definedName name="NET_ANA" localSheetId="30">#REF!</definedName>
    <definedName name="NET_ANA">#REF!</definedName>
    <definedName name="NET_ANA_1" localSheetId="0">#REF!</definedName>
    <definedName name="NET_ANA_1" localSheetId="28">#REF!</definedName>
    <definedName name="NET_ANA_1" localSheetId="1">#REF!</definedName>
    <definedName name="NET_ANA_1" localSheetId="30">#REF!</definedName>
    <definedName name="NET_ANA_1">#REF!</definedName>
    <definedName name="NET_ANA_2" localSheetId="0">#REF!</definedName>
    <definedName name="NET_ANA_2" localSheetId="28">#REF!</definedName>
    <definedName name="NET_ANA_2" localSheetId="1">#REF!</definedName>
    <definedName name="NET_ANA_2" localSheetId="30">#REF!</definedName>
    <definedName name="NET_ANA_2">#REF!</definedName>
    <definedName name="NetCashFlow" localSheetId="28">#REF!</definedName>
    <definedName name="NetCashFlow" localSheetId="1">#REF!</definedName>
    <definedName name="NetCashFlow">#REF!</definedName>
    <definedName name="NetCashFlowB" localSheetId="27">#REF!</definedName>
    <definedName name="NetCashFlowB" localSheetId="28">#REF!</definedName>
    <definedName name="NetCashFlowB" localSheetId="1">#REF!</definedName>
    <definedName name="NetCashFlowB">#REF!</definedName>
    <definedName name="NetCashFlows" localSheetId="28">#REF!</definedName>
    <definedName name="NetCashFlows" localSheetId="1">#REF!</definedName>
    <definedName name="NetCashFlows">#REF!</definedName>
    <definedName name="NetCashFlowsA" localSheetId="28">#REF!</definedName>
    <definedName name="NetCashFlowsA" localSheetId="1">#REF!</definedName>
    <definedName name="NetCashFlowsA">#REF!</definedName>
    <definedName name="NetCashFlowsB" localSheetId="28">#REF!</definedName>
    <definedName name="NetCashFlowsB" localSheetId="1">#REF!</definedName>
    <definedName name="NetCashFlowsB">#REF!</definedName>
    <definedName name="NetCashFlowsC" localSheetId="28">#REF!</definedName>
    <definedName name="NetCashFlowsC" localSheetId="1">#REF!</definedName>
    <definedName name="NetCashFlowsC">#REF!</definedName>
    <definedName name="ng" localSheetId="0">#REF!</definedName>
    <definedName name="ng" localSheetId="1">#REF!</definedName>
    <definedName name="ng">#REF!</definedName>
    <definedName name="ngan" localSheetId="0">#REF!</definedName>
    <definedName name="ngan" localSheetId="1">#REF!</definedName>
    <definedName name="ngan">#REF!</definedName>
    <definedName name="NGAY">3</definedName>
    <definedName name="NGF" localSheetId="0">#REF!</definedName>
    <definedName name="NGF" localSheetId="1">#REF!</definedName>
    <definedName name="NGF">#REF!</definedName>
    <definedName name="NGFNCNG" localSheetId="0">#REF!</definedName>
    <definedName name="NGFNCNG" localSheetId="1">#REF!</definedName>
    <definedName name="NGFNCNG">#REF!</definedName>
    <definedName name="NH" localSheetId="28">#REF!</definedName>
    <definedName name="NH" localSheetId="1">#REF!</definedName>
    <definedName name="NH">#REF!</definedName>
    <definedName name="NHAÂN_COÂNG" localSheetId="1">'ChiTiet (2)'!Bust</definedName>
    <definedName name="NHAÂN_COÂNG">Bust</definedName>
    <definedName name="NHAÂN_COÂNG_11" localSheetId="1">'ChiTiet (2)'!Bust</definedName>
    <definedName name="NHAÂN_COÂNG_11">Bust</definedName>
    <definedName name="NHAÂN_COÂNG_12" localSheetId="1">'ChiTiet (2)'!Bust</definedName>
    <definedName name="NHAÂN_COÂNG_12">Bust</definedName>
    <definedName name="NHAÂN_COÂNG_13" localSheetId="1">'ChiTiet (2)'!Bust</definedName>
    <definedName name="NHAÂN_COÂNG_13">Bust</definedName>
    <definedName name="NHAÂN_COÂNG_14" localSheetId="1">'ChiTiet (2)'!Bust</definedName>
    <definedName name="NHAÂN_COÂNG_14">Bust</definedName>
    <definedName name="NHAÂN_COÂNG_15" localSheetId="1">'ChiTiet (2)'!Bust</definedName>
    <definedName name="NHAÂN_COÂNG_15">Bust</definedName>
    <definedName name="NHAÂN_COÂNG_16" localSheetId="1">'ChiTiet (2)'!Bust</definedName>
    <definedName name="NHAÂN_COÂNG_16">Bust</definedName>
    <definedName name="NHAÂN_COÂNG_29" localSheetId="1">'ChiTiet (2)'!Bust</definedName>
    <definedName name="NHAÂN_COÂNG_29">Bust</definedName>
    <definedName name="NHAÂN_COÂNG_29_11" localSheetId="1">'ChiTiet (2)'!Bust</definedName>
    <definedName name="NHAÂN_COÂNG_29_11">Bust</definedName>
    <definedName name="NHAÂN_COÂNG_29_12" localSheetId="1">'ChiTiet (2)'!Bust</definedName>
    <definedName name="NHAÂN_COÂNG_29_12">Bust</definedName>
    <definedName name="NHAÂN_COÂNG_29_13" localSheetId="1">'ChiTiet (2)'!Bust</definedName>
    <definedName name="NHAÂN_COÂNG_29_13">Bust</definedName>
    <definedName name="NHAÂN_COÂNG_29_14" localSheetId="1">'ChiTiet (2)'!Bust</definedName>
    <definedName name="NHAÂN_COÂNG_29_14">Bust</definedName>
    <definedName name="NHAÂN_COÂNG_29_15" localSheetId="1">'ChiTiet (2)'!Bust</definedName>
    <definedName name="NHAÂN_COÂNG_29_15">Bust</definedName>
    <definedName name="NHAÂN_COÂNG_29_16" localSheetId="1">'ChiTiet (2)'!Bust</definedName>
    <definedName name="NHAÂN_COÂNG_29_16">Bust</definedName>
    <definedName name="NHAÂN_COÂNG_29_38" localSheetId="1">'ChiTiet (2)'!Bust</definedName>
    <definedName name="NHAÂN_COÂNG_29_38">Bust</definedName>
    <definedName name="NHAÂN_COÂNG_38" localSheetId="1">'ChiTiet (2)'!Bust</definedName>
    <definedName name="NHAÂN_COÂNG_38">Bust</definedName>
    <definedName name="NHAÂN_COÂNG_5" localSheetId="1">'ChiTiet (2)'!Bust</definedName>
    <definedName name="NHAÂN_COÂNG_5">Bust</definedName>
    <definedName name="NHAÂN_COÂNG_5_11" localSheetId="1">'ChiTiet (2)'!Bust</definedName>
    <definedName name="NHAÂN_COÂNG_5_11">Bust</definedName>
    <definedName name="NHAÂN_COÂNG_5_12" localSheetId="1">'ChiTiet (2)'!Bust</definedName>
    <definedName name="NHAÂN_COÂNG_5_12">Bust</definedName>
    <definedName name="NHAÂN_COÂNG_5_13" localSheetId="1">'ChiTiet (2)'!Bust</definedName>
    <definedName name="NHAÂN_COÂNG_5_13">Bust</definedName>
    <definedName name="NHAÂN_COÂNG_5_14" localSheetId="1">'ChiTiet (2)'!Bust</definedName>
    <definedName name="NHAÂN_COÂNG_5_14">Bust</definedName>
    <definedName name="NHAÂN_COÂNG_5_15" localSheetId="1">'ChiTiet (2)'!Bust</definedName>
    <definedName name="NHAÂN_COÂNG_5_15">Bust</definedName>
    <definedName name="NHAÂN_COÂNG_5_16" localSheetId="1">'ChiTiet (2)'!Bust</definedName>
    <definedName name="NHAÂN_COÂNG_5_16">Bust</definedName>
    <definedName name="NHAÂN_COÂNG_5_38" localSheetId="1">'ChiTiet (2)'!Bust</definedName>
    <definedName name="NHAÂN_COÂNG_5_38">Bust</definedName>
    <definedName name="NHAÂN_COÂNG_6" localSheetId="1">'ChiTiet (2)'!Bust</definedName>
    <definedName name="NHAÂN_COÂNG_6">Bust</definedName>
    <definedName name="NHAÂN_COÂNG_6_11" localSheetId="1">'ChiTiet (2)'!Bust</definedName>
    <definedName name="NHAÂN_COÂNG_6_11">Bust</definedName>
    <definedName name="NHAÂN_COÂNG_6_12" localSheetId="1">'ChiTiet (2)'!Bust</definedName>
    <definedName name="NHAÂN_COÂNG_6_12">Bust</definedName>
    <definedName name="NHAÂN_COÂNG_6_13" localSheetId="1">'ChiTiet (2)'!Bust</definedName>
    <definedName name="NHAÂN_COÂNG_6_13">Bust</definedName>
    <definedName name="NHAÂN_COÂNG_6_14" localSheetId="1">'ChiTiet (2)'!Bust</definedName>
    <definedName name="NHAÂN_COÂNG_6_14">Bust</definedName>
    <definedName name="NHAÂN_COÂNG_6_15" localSheetId="1">'ChiTiet (2)'!Bust</definedName>
    <definedName name="NHAÂN_COÂNG_6_15">Bust</definedName>
    <definedName name="NHAÂN_COÂNG_6_16" localSheetId="1">'ChiTiet (2)'!Bust</definedName>
    <definedName name="NHAÂN_COÂNG_6_16">Bust</definedName>
    <definedName name="NHAÂN_COÂNG_6_38" localSheetId="1">'ChiTiet (2)'!Bust</definedName>
    <definedName name="NHAÂN_COÂNG_6_38">Bust</definedName>
    <definedName name="NHANA" localSheetId="1">#REF!</definedName>
    <definedName name="NHANA">#REF!</definedName>
    <definedName name="nhfffd">{"DZ-TDTB2.XLS","Dcksat.xls"}</definedName>
    <definedName name="nhn" localSheetId="0">#REF!</definedName>
    <definedName name="nhn" localSheetId="1">#REF!</definedName>
    <definedName name="nhn">#REF!</definedName>
    <definedName name="nhn_47" localSheetId="1">#REF!</definedName>
    <definedName name="nhn_47">#REF!</definedName>
    <definedName name="nhnnc_47" localSheetId="1">#REF!</definedName>
    <definedName name="nhnnc_47">#REF!</definedName>
    <definedName name="nhnvl_47" localSheetId="1">#REF!</definedName>
    <definedName name="nhnvl_47">#REF!</definedName>
    <definedName name="NHot" localSheetId="28">#REF!</definedName>
    <definedName name="NHot" localSheetId="1">#REF!</definedName>
    <definedName name="NHot">#REF!</definedName>
    <definedName name="nhu" localSheetId="1">#REF!</definedName>
    <definedName name="nhu">#REF!</definedName>
    <definedName name="nhua" localSheetId="1">#REF!</definedName>
    <definedName name="nhua">#REF!</definedName>
    <definedName name="nhuad" localSheetId="1">#REF!</definedName>
    <definedName name="nhuad">#REF!</definedName>
    <definedName name="nig" localSheetId="0">#REF!</definedName>
    <definedName name="nig" localSheetId="1">#REF!</definedName>
    <definedName name="nig">#REF!</definedName>
    <definedName name="nig_47" localSheetId="1">#REF!</definedName>
    <definedName name="nig_47">#REF!</definedName>
    <definedName name="nig1p" localSheetId="0">#REF!</definedName>
    <definedName name="nig1p" localSheetId="1">#REF!</definedName>
    <definedName name="nig1p">#REF!</definedName>
    <definedName name="nig1p_16" localSheetId="1">#REF!</definedName>
    <definedName name="nig1p_16">#REF!</definedName>
    <definedName name="nig1p_20" localSheetId="1">#REF!</definedName>
    <definedName name="nig1p_20">#REF!</definedName>
    <definedName name="nig1p_22" localSheetId="1">#REF!</definedName>
    <definedName name="nig1p_22">#REF!</definedName>
    <definedName name="nig1p_29" localSheetId="1">#REF!</definedName>
    <definedName name="nig1p_29">#REF!</definedName>
    <definedName name="nig3p" localSheetId="0">#REF!</definedName>
    <definedName name="nig3p" localSheetId="1">#REF!</definedName>
    <definedName name="nig3p">#REF!</definedName>
    <definedName name="nig3p_16" localSheetId="1">#REF!</definedName>
    <definedName name="nig3p_16">#REF!</definedName>
    <definedName name="nig3p_20" localSheetId="1">#REF!</definedName>
    <definedName name="nig3p_20">#REF!</definedName>
    <definedName name="nig3p_22" localSheetId="1">#REF!</definedName>
    <definedName name="nig3p_22">#REF!</definedName>
    <definedName name="nig3p_29" localSheetId="1">#REF!</definedName>
    <definedName name="nig3p_29">#REF!</definedName>
    <definedName name="nightnc_47" localSheetId="1">#REF!</definedName>
    <definedName name="nightnc_47">#REF!</definedName>
    <definedName name="nightvl_47" localSheetId="1">#REF!</definedName>
    <definedName name="nightvl_47">#REF!</definedName>
    <definedName name="NIGnc" localSheetId="1">#REF!</definedName>
    <definedName name="NIGnc">#REF!</definedName>
    <definedName name="nignc1p" localSheetId="0">#REF!</definedName>
    <definedName name="nignc1p" localSheetId="1">#REF!</definedName>
    <definedName name="nignc1p">#REF!</definedName>
    <definedName name="nignc1p_16" localSheetId="1">#REF!</definedName>
    <definedName name="nignc1p_16">#REF!</definedName>
    <definedName name="nignc1p_20" localSheetId="1">#REF!</definedName>
    <definedName name="nignc1p_20">#REF!</definedName>
    <definedName name="nignc1p_22" localSheetId="1">#REF!</definedName>
    <definedName name="nignc1p_22">#REF!</definedName>
    <definedName name="nignc1p_29" localSheetId="1">#REF!</definedName>
    <definedName name="nignc1p_29">#REF!</definedName>
    <definedName name="NIGvc" localSheetId="1">#REF!</definedName>
    <definedName name="NIGvc">#REF!</definedName>
    <definedName name="NIGvl" localSheetId="1">#REF!</definedName>
    <definedName name="NIGvl">#REF!</definedName>
    <definedName name="nigvl1p" localSheetId="0">#REF!</definedName>
    <definedName name="nigvl1p" localSheetId="1">#REF!</definedName>
    <definedName name="nigvl1p">#REF!</definedName>
    <definedName name="nigvl1p_16" localSheetId="1">#REF!</definedName>
    <definedName name="nigvl1p_16">#REF!</definedName>
    <definedName name="nigvl1p_20" localSheetId="1">#REF!</definedName>
    <definedName name="nigvl1p_20">#REF!</definedName>
    <definedName name="nigvl1p_22" localSheetId="1">#REF!</definedName>
    <definedName name="nigvl1p_22">#REF!</definedName>
    <definedName name="nigvl1p_29" localSheetId="1">#REF!</definedName>
    <definedName name="nigvl1p_29">#REF!</definedName>
    <definedName name="nin" localSheetId="0">#REF!</definedName>
    <definedName name="nin" localSheetId="1">#REF!</definedName>
    <definedName name="nin">#REF!</definedName>
    <definedName name="nin_47" localSheetId="1">#REF!</definedName>
    <definedName name="nin_47">#REF!</definedName>
    <definedName name="nin14nc3p" localSheetId="0">#REF!</definedName>
    <definedName name="nin14nc3p" localSheetId="1">#REF!</definedName>
    <definedName name="nin14nc3p">#REF!</definedName>
    <definedName name="nin14vl3p" localSheetId="0">#REF!</definedName>
    <definedName name="nin14vl3p" localSheetId="1">#REF!</definedName>
    <definedName name="nin14vl3p">#REF!</definedName>
    <definedName name="nin190_47" localSheetId="1">#REF!</definedName>
    <definedName name="nin190_47">#REF!</definedName>
    <definedName name="nin1903p" localSheetId="0">#REF!</definedName>
    <definedName name="nin1903p" localSheetId="1">#REF!</definedName>
    <definedName name="nin1903p">#REF!</definedName>
    <definedName name="nin1903p_16" localSheetId="1">#REF!</definedName>
    <definedName name="nin1903p_16">#REF!</definedName>
    <definedName name="nin1903p_20" localSheetId="1">#REF!</definedName>
    <definedName name="nin1903p_20">#REF!</definedName>
    <definedName name="nin1903p_22" localSheetId="1">#REF!</definedName>
    <definedName name="nin1903p_22">#REF!</definedName>
    <definedName name="nin1903p_29" localSheetId="1">#REF!</definedName>
    <definedName name="nin1903p_29">#REF!</definedName>
    <definedName name="NIN190nc_10" localSheetId="1">#REF!</definedName>
    <definedName name="NIN190nc_10">#REF!</definedName>
    <definedName name="NIN190nc_11" localSheetId="1">#REF!</definedName>
    <definedName name="NIN190nc_11">#REF!</definedName>
    <definedName name="NIN190nc_12" localSheetId="1">#REF!</definedName>
    <definedName name="NIN190nc_12">#REF!</definedName>
    <definedName name="NIN190nc_13" localSheetId="1">#REF!</definedName>
    <definedName name="NIN190nc_13">#REF!</definedName>
    <definedName name="NIN190nc_14" localSheetId="1">#REF!</definedName>
    <definedName name="NIN190nc_14">#REF!</definedName>
    <definedName name="NIN190nc_15" localSheetId="1">#REF!</definedName>
    <definedName name="NIN190nc_15">#REF!</definedName>
    <definedName name="NIN190nc_17" localSheetId="1">#REF!</definedName>
    <definedName name="NIN190nc_17">#REF!</definedName>
    <definedName name="NIN190nc_18" localSheetId="1">#REF!</definedName>
    <definedName name="NIN190nc_18">#REF!</definedName>
    <definedName name="NIN190nc_19" localSheetId="1">#REF!</definedName>
    <definedName name="NIN190nc_19">#REF!</definedName>
    <definedName name="NIN190nc_3" localSheetId="1">#REF!</definedName>
    <definedName name="NIN190nc_3">#REF!</definedName>
    <definedName name="NIN190nc_30" localSheetId="1">#REF!</definedName>
    <definedName name="NIN190nc_30">#REF!</definedName>
    <definedName name="NIN190nc_31" localSheetId="1">#REF!</definedName>
    <definedName name="NIN190nc_31">#REF!</definedName>
    <definedName name="NIN190nc_32" localSheetId="1">#REF!</definedName>
    <definedName name="NIN190nc_32">#REF!</definedName>
    <definedName name="NIN190nc_33" localSheetId="1">#REF!</definedName>
    <definedName name="NIN190nc_33">#REF!</definedName>
    <definedName name="NIN190nc_34" localSheetId="1">#REF!</definedName>
    <definedName name="NIN190nc_34">#REF!</definedName>
    <definedName name="NIN190nc_35" localSheetId="1">#REF!</definedName>
    <definedName name="NIN190nc_35">#REF!</definedName>
    <definedName name="NIN190nc_36" localSheetId="1">#REF!</definedName>
    <definedName name="NIN190nc_36">#REF!</definedName>
    <definedName name="NIN190nc_37" localSheetId="1">#REF!</definedName>
    <definedName name="NIN190nc_37">#REF!</definedName>
    <definedName name="NIN190nc_4" localSheetId="1">#REF!</definedName>
    <definedName name="NIN190nc_4">#REF!</definedName>
    <definedName name="NIN190nc_47" localSheetId="1">#REF!</definedName>
    <definedName name="NIN190nc_47">#REF!</definedName>
    <definedName name="NIN190nc_5" localSheetId="1">#REF!</definedName>
    <definedName name="NIN190nc_5">#REF!</definedName>
    <definedName name="NIN190nc_6" localSheetId="1">#REF!</definedName>
    <definedName name="NIN190nc_6">#REF!</definedName>
    <definedName name="NIN190nc_7" localSheetId="1">#REF!</definedName>
    <definedName name="NIN190nc_7">#REF!</definedName>
    <definedName name="NIN190nc_8" localSheetId="1">#REF!</definedName>
    <definedName name="NIN190nc_8">#REF!</definedName>
    <definedName name="NIN190nc_9" localSheetId="1">#REF!</definedName>
    <definedName name="NIN190nc_9">#REF!</definedName>
    <definedName name="nin190nc3p" localSheetId="0">#REF!</definedName>
    <definedName name="nin190nc3p" localSheetId="1">#REF!</definedName>
    <definedName name="nin190nc3p">#REF!</definedName>
    <definedName name="NIN190vl_10" localSheetId="1">#REF!</definedName>
    <definedName name="NIN190vl_10">#REF!</definedName>
    <definedName name="NIN190vl_11" localSheetId="1">#REF!</definedName>
    <definedName name="NIN190vl_11">#REF!</definedName>
    <definedName name="NIN190vl_12" localSheetId="1">#REF!</definedName>
    <definedName name="NIN190vl_12">#REF!</definedName>
    <definedName name="NIN190vl_13" localSheetId="1">#REF!</definedName>
    <definedName name="NIN190vl_13">#REF!</definedName>
    <definedName name="NIN190vl_14" localSheetId="1">#REF!</definedName>
    <definedName name="NIN190vl_14">#REF!</definedName>
    <definedName name="NIN190vl_15" localSheetId="1">#REF!</definedName>
    <definedName name="NIN190vl_15">#REF!</definedName>
    <definedName name="NIN190vl_17" localSheetId="1">#REF!</definedName>
    <definedName name="NIN190vl_17">#REF!</definedName>
    <definedName name="NIN190vl_18" localSheetId="1">#REF!</definedName>
    <definedName name="NIN190vl_18">#REF!</definedName>
    <definedName name="NIN190vl_19" localSheetId="1">#REF!</definedName>
    <definedName name="NIN190vl_19">#REF!</definedName>
    <definedName name="NIN190vl_3" localSheetId="1">#REF!</definedName>
    <definedName name="NIN190vl_3">#REF!</definedName>
    <definedName name="NIN190vl_30" localSheetId="1">#REF!</definedName>
    <definedName name="NIN190vl_30">#REF!</definedName>
    <definedName name="NIN190vl_31" localSheetId="1">#REF!</definedName>
    <definedName name="NIN190vl_31">#REF!</definedName>
    <definedName name="NIN190vl_32" localSheetId="1">#REF!</definedName>
    <definedName name="NIN190vl_32">#REF!</definedName>
    <definedName name="NIN190vl_33" localSheetId="1">#REF!</definedName>
    <definedName name="NIN190vl_33">#REF!</definedName>
    <definedName name="NIN190vl_34" localSheetId="1">#REF!</definedName>
    <definedName name="NIN190vl_34">#REF!</definedName>
    <definedName name="NIN190vl_35" localSheetId="1">#REF!</definedName>
    <definedName name="NIN190vl_35">#REF!</definedName>
    <definedName name="NIN190vl_36" localSheetId="1">#REF!</definedName>
    <definedName name="NIN190vl_36">#REF!</definedName>
    <definedName name="NIN190vl_37" localSheetId="1">#REF!</definedName>
    <definedName name="NIN190vl_37">#REF!</definedName>
    <definedName name="NIN190vl_4" localSheetId="1">#REF!</definedName>
    <definedName name="NIN190vl_4">#REF!</definedName>
    <definedName name="NIN190vl_47" localSheetId="1">#REF!</definedName>
    <definedName name="NIN190vl_47">#REF!</definedName>
    <definedName name="NIN190vl_5" localSheetId="1">#REF!</definedName>
    <definedName name="NIN190vl_5">#REF!</definedName>
    <definedName name="NIN190vl_6" localSheetId="1">#REF!</definedName>
    <definedName name="NIN190vl_6">#REF!</definedName>
    <definedName name="NIN190vl_7" localSheetId="1">#REF!</definedName>
    <definedName name="NIN190vl_7">#REF!</definedName>
    <definedName name="NIN190vl_8" localSheetId="1">#REF!</definedName>
    <definedName name="NIN190vl_8">#REF!</definedName>
    <definedName name="NIN190vl_9" localSheetId="1">#REF!</definedName>
    <definedName name="NIN190vl_9">#REF!</definedName>
    <definedName name="nin190vl3p" localSheetId="0">#REF!</definedName>
    <definedName name="nin190vl3p" localSheetId="1">#REF!</definedName>
    <definedName name="nin190vl3p">#REF!</definedName>
    <definedName name="nin1pnc_47" localSheetId="1">#REF!</definedName>
    <definedName name="nin1pnc_47">#REF!</definedName>
    <definedName name="nin1pvl_47" localSheetId="1">#REF!</definedName>
    <definedName name="nin1pvl_47">#REF!</definedName>
    <definedName name="nin2903p" localSheetId="0">#REF!</definedName>
    <definedName name="nin2903p" localSheetId="1">#REF!</definedName>
    <definedName name="nin2903p">#REF!</definedName>
    <definedName name="nin290nc3p" localSheetId="0">#REF!</definedName>
    <definedName name="nin290nc3p" localSheetId="1">#REF!</definedName>
    <definedName name="nin290nc3p">#REF!</definedName>
    <definedName name="nin290vl3p" localSheetId="0">#REF!</definedName>
    <definedName name="nin290vl3p" localSheetId="1">#REF!</definedName>
    <definedName name="nin290vl3p">#REF!</definedName>
    <definedName name="nin3p" localSheetId="0">#REF!</definedName>
    <definedName name="nin3p" localSheetId="1">#REF!</definedName>
    <definedName name="nin3p">#REF!</definedName>
    <definedName name="nin3p_16" localSheetId="1">#REF!</definedName>
    <definedName name="nin3p_16">#REF!</definedName>
    <definedName name="nin3p_20" localSheetId="1">#REF!</definedName>
    <definedName name="nin3p_20">#REF!</definedName>
    <definedName name="nin3p_22" localSheetId="1">#REF!</definedName>
    <definedName name="nin3p_22">#REF!</definedName>
    <definedName name="nin3p_29" localSheetId="1">#REF!</definedName>
    <definedName name="nin3p_29">#REF!</definedName>
    <definedName name="nind" localSheetId="0">#REF!</definedName>
    <definedName name="nind" localSheetId="1">#REF!</definedName>
    <definedName name="nind">#REF!</definedName>
    <definedName name="nind_47" localSheetId="1">#REF!</definedName>
    <definedName name="nind_47">#REF!</definedName>
    <definedName name="nind1p" localSheetId="0">#REF!</definedName>
    <definedName name="nind1p" localSheetId="1">#REF!</definedName>
    <definedName name="nind1p">#REF!</definedName>
    <definedName name="nind1p_16" localSheetId="1">#REF!</definedName>
    <definedName name="nind1p_16">#REF!</definedName>
    <definedName name="nind1p_20" localSheetId="1">#REF!</definedName>
    <definedName name="nind1p_20">#REF!</definedName>
    <definedName name="nind1p_22" localSheetId="1">#REF!</definedName>
    <definedName name="nind1p_22">#REF!</definedName>
    <definedName name="nind1p_29" localSheetId="1">#REF!</definedName>
    <definedName name="nind1p_29">#REF!</definedName>
    <definedName name="nind3p" localSheetId="0">#REF!</definedName>
    <definedName name="nind3p" localSheetId="1">#REF!</definedName>
    <definedName name="nind3p">#REF!</definedName>
    <definedName name="nind3p_16" localSheetId="1">#REF!</definedName>
    <definedName name="nind3p_16">#REF!</definedName>
    <definedName name="nind3p_20" localSheetId="1">#REF!</definedName>
    <definedName name="nind3p_20">#REF!</definedName>
    <definedName name="nind3p_22" localSheetId="1">#REF!</definedName>
    <definedName name="nind3p_22">#REF!</definedName>
    <definedName name="nind3p_29" localSheetId="1">#REF!</definedName>
    <definedName name="nind3p_29">#REF!</definedName>
    <definedName name="nindnc_10" localSheetId="1">#REF!</definedName>
    <definedName name="nindnc_10">#REF!</definedName>
    <definedName name="nindnc_19" localSheetId="1">#REF!</definedName>
    <definedName name="nindnc_19">#REF!</definedName>
    <definedName name="nindnc_22" localSheetId="1">#REF!</definedName>
    <definedName name="nindnc_22">#REF!</definedName>
    <definedName name="nindnc_23" localSheetId="1">#REF!</definedName>
    <definedName name="nindnc_23">#REF!</definedName>
    <definedName name="nindnc_8" localSheetId="1">#REF!</definedName>
    <definedName name="nindnc_8">#REF!</definedName>
    <definedName name="nindnc1p" localSheetId="0">#REF!</definedName>
    <definedName name="nindnc1p" localSheetId="1">#REF!</definedName>
    <definedName name="nindnc1p">#REF!</definedName>
    <definedName name="nindnc1p_16" localSheetId="1">#REF!</definedName>
    <definedName name="nindnc1p_16">#REF!</definedName>
    <definedName name="nindnc1p_20" localSheetId="1">#REF!</definedName>
    <definedName name="nindnc1p_20">#REF!</definedName>
    <definedName name="nindnc1p_22" localSheetId="1">#REF!</definedName>
    <definedName name="nindnc1p_22">#REF!</definedName>
    <definedName name="nindnc1p_29" localSheetId="1">#REF!</definedName>
    <definedName name="nindnc1p_29">#REF!</definedName>
    <definedName name="nindnc3p" localSheetId="0">#REF!</definedName>
    <definedName name="nindnc3p" localSheetId="1">#REF!</definedName>
    <definedName name="nindnc3p">#REF!</definedName>
    <definedName name="NINDvc" localSheetId="1">#REF!</definedName>
    <definedName name="NINDvc">#REF!</definedName>
    <definedName name="nindvl_10" localSheetId="1">#REF!</definedName>
    <definedName name="nindvl_10">#REF!</definedName>
    <definedName name="nindvl_19" localSheetId="1">#REF!</definedName>
    <definedName name="nindvl_19">#REF!</definedName>
    <definedName name="nindvl_22" localSheetId="1">#REF!</definedName>
    <definedName name="nindvl_22">#REF!</definedName>
    <definedName name="nindvl_23" localSheetId="1">#REF!</definedName>
    <definedName name="nindvl_23">#REF!</definedName>
    <definedName name="nindvl_8" localSheetId="1">#REF!</definedName>
    <definedName name="nindvl_8">#REF!</definedName>
    <definedName name="nindvl1p" localSheetId="0">#REF!</definedName>
    <definedName name="nindvl1p" localSheetId="1">#REF!</definedName>
    <definedName name="nindvl1p">#REF!</definedName>
    <definedName name="nindvl1p_16" localSheetId="1">#REF!</definedName>
    <definedName name="nindvl1p_16">#REF!</definedName>
    <definedName name="nindvl1p_20" localSheetId="1">#REF!</definedName>
    <definedName name="nindvl1p_20">#REF!</definedName>
    <definedName name="nindvl1p_22" localSheetId="1">#REF!</definedName>
    <definedName name="nindvl1p_22">#REF!</definedName>
    <definedName name="nindvl1p_29" localSheetId="1">#REF!</definedName>
    <definedName name="nindvl1p_29">#REF!</definedName>
    <definedName name="nindvl3p" localSheetId="0">#REF!</definedName>
    <definedName name="nindvl3p" localSheetId="1">#REF!</definedName>
    <definedName name="nindvl3p">#REF!</definedName>
    <definedName name="ning1p" localSheetId="0">#REF!</definedName>
    <definedName name="ning1p" localSheetId="1">#REF!</definedName>
    <definedName name="ning1p">#REF!</definedName>
    <definedName name="ning1p_16" localSheetId="1">#REF!</definedName>
    <definedName name="ning1p_16">#REF!</definedName>
    <definedName name="ning1p_20" localSheetId="1">#REF!</definedName>
    <definedName name="ning1p_20">#REF!</definedName>
    <definedName name="ning1p_22" localSheetId="1">#REF!</definedName>
    <definedName name="ning1p_22">#REF!</definedName>
    <definedName name="ning1p_29" localSheetId="1">#REF!</definedName>
    <definedName name="ning1p_29">#REF!</definedName>
    <definedName name="ningnc1p" localSheetId="0">#REF!</definedName>
    <definedName name="ningnc1p" localSheetId="1">#REF!</definedName>
    <definedName name="ningnc1p">#REF!</definedName>
    <definedName name="ningnc1p_16" localSheetId="1">#REF!</definedName>
    <definedName name="ningnc1p_16">#REF!</definedName>
    <definedName name="ningnc1p_20" localSheetId="1">#REF!</definedName>
    <definedName name="ningnc1p_20">#REF!</definedName>
    <definedName name="ningnc1p_22" localSheetId="1">#REF!</definedName>
    <definedName name="ningnc1p_22">#REF!</definedName>
    <definedName name="ningnc1p_29" localSheetId="1">#REF!</definedName>
    <definedName name="ningnc1p_29">#REF!</definedName>
    <definedName name="ningvl1p" localSheetId="0">#REF!</definedName>
    <definedName name="ningvl1p" localSheetId="1">#REF!</definedName>
    <definedName name="ningvl1p">#REF!</definedName>
    <definedName name="ningvl1p_16" localSheetId="1">#REF!</definedName>
    <definedName name="ningvl1p_16">#REF!</definedName>
    <definedName name="ningvl1p_20" localSheetId="1">#REF!</definedName>
    <definedName name="ningvl1p_20">#REF!</definedName>
    <definedName name="ningvl1p_22" localSheetId="1">#REF!</definedName>
    <definedName name="ningvl1p_22">#REF!</definedName>
    <definedName name="ningvl1p_29" localSheetId="1">#REF!</definedName>
    <definedName name="ningvl1p_29">#REF!</definedName>
    <definedName name="NINnc" localSheetId="1">#REF!</definedName>
    <definedName name="NINnc">#REF!</definedName>
    <definedName name="NINnc_10" localSheetId="1">#REF!</definedName>
    <definedName name="NINnc_10">#REF!</definedName>
    <definedName name="NINnc_11" localSheetId="1">#REF!</definedName>
    <definedName name="NINnc_11">#REF!</definedName>
    <definedName name="NINnc_12" localSheetId="1">#REF!</definedName>
    <definedName name="NINnc_12">#REF!</definedName>
    <definedName name="NINnc_13" localSheetId="1">#REF!</definedName>
    <definedName name="NINnc_13">#REF!</definedName>
    <definedName name="NINnc_14" localSheetId="1">#REF!</definedName>
    <definedName name="NINnc_14">#REF!</definedName>
    <definedName name="NINnc_15" localSheetId="1">#REF!</definedName>
    <definedName name="NINnc_15">#REF!</definedName>
    <definedName name="NINnc_17" localSheetId="1">#REF!</definedName>
    <definedName name="NINnc_17">#REF!</definedName>
    <definedName name="NINnc_18" localSheetId="1">#REF!</definedName>
    <definedName name="NINnc_18">#REF!</definedName>
    <definedName name="NINnc_19" localSheetId="1">#REF!</definedName>
    <definedName name="NINnc_19">#REF!</definedName>
    <definedName name="NINnc_20" localSheetId="1">#REF!</definedName>
    <definedName name="NINnc_20">#REF!</definedName>
    <definedName name="NINnc_22" localSheetId="1">#REF!</definedName>
    <definedName name="NINnc_22">#REF!</definedName>
    <definedName name="NINnc_23" localSheetId="1">#REF!</definedName>
    <definedName name="NINnc_23">#REF!</definedName>
    <definedName name="NINnc_3" localSheetId="1">#REF!</definedName>
    <definedName name="NINnc_3">#REF!</definedName>
    <definedName name="NINnc_30" localSheetId="1">#REF!</definedName>
    <definedName name="NINnc_30">#REF!</definedName>
    <definedName name="NINnc_31" localSheetId="1">#REF!</definedName>
    <definedName name="NINnc_31">#REF!</definedName>
    <definedName name="NINnc_32" localSheetId="1">#REF!</definedName>
    <definedName name="NINnc_32">#REF!</definedName>
    <definedName name="NINnc_33" localSheetId="1">#REF!</definedName>
    <definedName name="NINnc_33">#REF!</definedName>
    <definedName name="NINnc_34" localSheetId="1">#REF!</definedName>
    <definedName name="NINnc_34">#REF!</definedName>
    <definedName name="NINnc_35" localSheetId="1">#REF!</definedName>
    <definedName name="NINnc_35">#REF!</definedName>
    <definedName name="NINnc_36" localSheetId="1">#REF!</definedName>
    <definedName name="NINnc_36">#REF!</definedName>
    <definedName name="NINnc_37" localSheetId="1">#REF!</definedName>
    <definedName name="NINnc_37">#REF!</definedName>
    <definedName name="NINnc_4" localSheetId="1">#REF!</definedName>
    <definedName name="NINnc_4">#REF!</definedName>
    <definedName name="NINnc_47" localSheetId="1">#REF!</definedName>
    <definedName name="NINnc_47">#REF!</definedName>
    <definedName name="NINnc_5" localSheetId="1">#REF!</definedName>
    <definedName name="NINnc_5">#REF!</definedName>
    <definedName name="NINnc_6" localSheetId="1">#REF!</definedName>
    <definedName name="NINnc_6">#REF!</definedName>
    <definedName name="NINnc_7" localSheetId="1">#REF!</definedName>
    <definedName name="NINnc_7">#REF!</definedName>
    <definedName name="NINnc_8" localSheetId="1">#REF!</definedName>
    <definedName name="NINnc_8">#REF!</definedName>
    <definedName name="NINnc_9" localSheetId="1">#REF!</definedName>
    <definedName name="NINnc_9">#REF!</definedName>
    <definedName name="ninnc3p" localSheetId="0">#REF!</definedName>
    <definedName name="ninnc3p" localSheetId="1">#REF!</definedName>
    <definedName name="ninnc3p">#REF!</definedName>
    <definedName name="nint1p" localSheetId="0">#REF!</definedName>
    <definedName name="nint1p" localSheetId="1">#REF!</definedName>
    <definedName name="nint1p">#REF!</definedName>
    <definedName name="nint1p_16" localSheetId="1">#REF!</definedName>
    <definedName name="nint1p_16">#REF!</definedName>
    <definedName name="nint1p_20" localSheetId="1">#REF!</definedName>
    <definedName name="nint1p_20">#REF!</definedName>
    <definedName name="nint1p_22" localSheetId="1">#REF!</definedName>
    <definedName name="nint1p_22">#REF!</definedName>
    <definedName name="nint1p_29" localSheetId="1">#REF!</definedName>
    <definedName name="nint1p_29">#REF!</definedName>
    <definedName name="nintnc1p" localSheetId="0">#REF!</definedName>
    <definedName name="nintnc1p" localSheetId="1">#REF!</definedName>
    <definedName name="nintnc1p">#REF!</definedName>
    <definedName name="nintnc1p_16" localSheetId="1">#REF!</definedName>
    <definedName name="nintnc1p_16">#REF!</definedName>
    <definedName name="nintnc1p_20" localSheetId="1">#REF!</definedName>
    <definedName name="nintnc1p_20">#REF!</definedName>
    <definedName name="nintnc1p_22" localSheetId="1">#REF!</definedName>
    <definedName name="nintnc1p_22">#REF!</definedName>
    <definedName name="nintnc1p_29" localSheetId="1">#REF!</definedName>
    <definedName name="nintnc1p_29">#REF!</definedName>
    <definedName name="nintvl1p" localSheetId="0">#REF!</definedName>
    <definedName name="nintvl1p" localSheetId="1">#REF!</definedName>
    <definedName name="nintvl1p">#REF!</definedName>
    <definedName name="nintvl1p_16" localSheetId="1">#REF!</definedName>
    <definedName name="nintvl1p_16">#REF!</definedName>
    <definedName name="nintvl1p_20" localSheetId="1">#REF!</definedName>
    <definedName name="nintvl1p_20">#REF!</definedName>
    <definedName name="nintvl1p_22" localSheetId="1">#REF!</definedName>
    <definedName name="nintvl1p_22">#REF!</definedName>
    <definedName name="nintvl1p_29" localSheetId="1">#REF!</definedName>
    <definedName name="nintvl1p_29">#REF!</definedName>
    <definedName name="NINvc" localSheetId="1">#REF!</definedName>
    <definedName name="NINvc">#REF!</definedName>
    <definedName name="NINvl" localSheetId="1">#REF!</definedName>
    <definedName name="NINvl">#REF!</definedName>
    <definedName name="NINvl_10" localSheetId="1">#REF!</definedName>
    <definedName name="NINvl_10">#REF!</definedName>
    <definedName name="NINvl_11" localSheetId="1">#REF!</definedName>
    <definedName name="NINvl_11">#REF!</definedName>
    <definedName name="NINvl_12" localSheetId="1">#REF!</definedName>
    <definedName name="NINvl_12">#REF!</definedName>
    <definedName name="NINvl_13" localSheetId="1">#REF!</definedName>
    <definedName name="NINvl_13">#REF!</definedName>
    <definedName name="NINvl_14" localSheetId="1">#REF!</definedName>
    <definedName name="NINvl_14">#REF!</definedName>
    <definedName name="NINvl_15" localSheetId="1">#REF!</definedName>
    <definedName name="NINvl_15">#REF!</definedName>
    <definedName name="NINvl_17" localSheetId="1">#REF!</definedName>
    <definedName name="NINvl_17">#REF!</definedName>
    <definedName name="NINvl_18" localSheetId="1">#REF!</definedName>
    <definedName name="NINvl_18">#REF!</definedName>
    <definedName name="NINvl_19" localSheetId="1">#REF!</definedName>
    <definedName name="NINvl_19">#REF!</definedName>
    <definedName name="NINvl_20" localSheetId="1">#REF!</definedName>
    <definedName name="NINvl_20">#REF!</definedName>
    <definedName name="NINvl_22" localSheetId="1">#REF!</definedName>
    <definedName name="NINvl_22">#REF!</definedName>
    <definedName name="NINvl_23" localSheetId="1">#REF!</definedName>
    <definedName name="NINvl_23">#REF!</definedName>
    <definedName name="NINvl_3" localSheetId="1">#REF!</definedName>
    <definedName name="NINvl_3">#REF!</definedName>
    <definedName name="NINvl_30" localSheetId="1">#REF!</definedName>
    <definedName name="NINvl_30">#REF!</definedName>
    <definedName name="NINvl_31" localSheetId="1">#REF!</definedName>
    <definedName name="NINvl_31">#REF!</definedName>
    <definedName name="NINvl_32" localSheetId="1">#REF!</definedName>
    <definedName name="NINvl_32">#REF!</definedName>
    <definedName name="NINvl_33" localSheetId="1">#REF!</definedName>
    <definedName name="NINvl_33">#REF!</definedName>
    <definedName name="NINvl_34" localSheetId="1">#REF!</definedName>
    <definedName name="NINvl_34">#REF!</definedName>
    <definedName name="NINvl_35" localSheetId="1">#REF!</definedName>
    <definedName name="NINvl_35">#REF!</definedName>
    <definedName name="NINvl_36" localSheetId="1">#REF!</definedName>
    <definedName name="NINvl_36">#REF!</definedName>
    <definedName name="NINvl_37" localSheetId="1">#REF!</definedName>
    <definedName name="NINvl_37">#REF!</definedName>
    <definedName name="NINvl_4" localSheetId="1">#REF!</definedName>
    <definedName name="NINvl_4">#REF!</definedName>
    <definedName name="NINvl_47" localSheetId="1">#REF!</definedName>
    <definedName name="NINvl_47">#REF!</definedName>
    <definedName name="NINvl_5" localSheetId="1">#REF!</definedName>
    <definedName name="NINvl_5">#REF!</definedName>
    <definedName name="NINvl_6" localSheetId="1">#REF!</definedName>
    <definedName name="NINvl_6">#REF!</definedName>
    <definedName name="NINvl_7" localSheetId="1">#REF!</definedName>
    <definedName name="NINvl_7">#REF!</definedName>
    <definedName name="NINvl_8" localSheetId="1">#REF!</definedName>
    <definedName name="NINvl_8">#REF!</definedName>
    <definedName name="NINvl_9" localSheetId="1">#REF!</definedName>
    <definedName name="NINvl_9">#REF!</definedName>
    <definedName name="ninvl3p" localSheetId="0">#REF!</definedName>
    <definedName name="ninvl3p" localSheetId="1">#REF!</definedName>
    <definedName name="ninvl3p">#REF!</definedName>
    <definedName name="nl" localSheetId="0">#REF!</definedName>
    <definedName name="nl" localSheetId="1">#REF!</definedName>
    <definedName name="nl">#REF!</definedName>
    <definedName name="nl_47" localSheetId="1">#REF!</definedName>
    <definedName name="nl_47">#REF!</definedName>
    <definedName name="NL12nc_10" localSheetId="1">#REF!</definedName>
    <definedName name="NL12nc_10">#REF!</definedName>
    <definedName name="NL12nc_11" localSheetId="1">#REF!</definedName>
    <definedName name="NL12nc_11">#REF!</definedName>
    <definedName name="NL12nc_12" localSheetId="1">#REF!</definedName>
    <definedName name="NL12nc_12">#REF!</definedName>
    <definedName name="NL12nc_13" localSheetId="1">#REF!</definedName>
    <definedName name="NL12nc_13">#REF!</definedName>
    <definedName name="NL12nc_14" localSheetId="1">#REF!</definedName>
    <definedName name="NL12nc_14">#REF!</definedName>
    <definedName name="NL12nc_15" localSheetId="1">#REF!</definedName>
    <definedName name="NL12nc_15">#REF!</definedName>
    <definedName name="NL12nc_17" localSheetId="1">#REF!</definedName>
    <definedName name="NL12nc_17">#REF!</definedName>
    <definedName name="NL12nc_18" localSheetId="1">#REF!</definedName>
    <definedName name="NL12nc_18">#REF!</definedName>
    <definedName name="NL12nc_19" localSheetId="1">#REF!</definedName>
    <definedName name="NL12nc_19">#REF!</definedName>
    <definedName name="NL12nc_3" localSheetId="1">#REF!</definedName>
    <definedName name="NL12nc_3">#REF!</definedName>
    <definedName name="NL12nc_30" localSheetId="1">#REF!</definedName>
    <definedName name="NL12nc_30">#REF!</definedName>
    <definedName name="NL12nc_31" localSheetId="1">#REF!</definedName>
    <definedName name="NL12nc_31">#REF!</definedName>
    <definedName name="NL12nc_32" localSheetId="1">#REF!</definedName>
    <definedName name="NL12nc_32">#REF!</definedName>
    <definedName name="NL12nc_33" localSheetId="1">#REF!</definedName>
    <definedName name="NL12nc_33">#REF!</definedName>
    <definedName name="NL12nc_34" localSheetId="1">#REF!</definedName>
    <definedName name="NL12nc_34">#REF!</definedName>
    <definedName name="NL12nc_35" localSheetId="1">#REF!</definedName>
    <definedName name="NL12nc_35">#REF!</definedName>
    <definedName name="NL12nc_36" localSheetId="1">#REF!</definedName>
    <definedName name="NL12nc_36">#REF!</definedName>
    <definedName name="NL12nc_37" localSheetId="1">#REF!</definedName>
    <definedName name="NL12nc_37">#REF!</definedName>
    <definedName name="NL12nc_4" localSheetId="1">#REF!</definedName>
    <definedName name="NL12nc_4">#REF!</definedName>
    <definedName name="NL12nc_47" localSheetId="1">#REF!</definedName>
    <definedName name="NL12nc_47">#REF!</definedName>
    <definedName name="NL12nc_5" localSheetId="1">#REF!</definedName>
    <definedName name="NL12nc_5">#REF!</definedName>
    <definedName name="NL12nc_6" localSheetId="1">#REF!</definedName>
    <definedName name="NL12nc_6">#REF!</definedName>
    <definedName name="NL12nc_7" localSheetId="1">#REF!</definedName>
    <definedName name="NL12nc_7">#REF!</definedName>
    <definedName name="NL12nc_8" localSheetId="1">#REF!</definedName>
    <definedName name="NL12nc_8">#REF!</definedName>
    <definedName name="NL12nc_9" localSheetId="1">#REF!</definedName>
    <definedName name="NL12nc_9">#REF!</definedName>
    <definedName name="NL12vl_10" localSheetId="1">#REF!</definedName>
    <definedName name="NL12vl_10">#REF!</definedName>
    <definedName name="NL12vl_11" localSheetId="1">#REF!</definedName>
    <definedName name="NL12vl_11">#REF!</definedName>
    <definedName name="NL12vl_12" localSheetId="1">#REF!</definedName>
    <definedName name="NL12vl_12">#REF!</definedName>
    <definedName name="NL12vl_13" localSheetId="1">#REF!</definedName>
    <definedName name="NL12vl_13">#REF!</definedName>
    <definedName name="NL12vl_14" localSheetId="1">#REF!</definedName>
    <definedName name="NL12vl_14">#REF!</definedName>
    <definedName name="NL12vl_15" localSheetId="1">#REF!</definedName>
    <definedName name="NL12vl_15">#REF!</definedName>
    <definedName name="NL12vl_17" localSheetId="1">#REF!</definedName>
    <definedName name="NL12vl_17">#REF!</definedName>
    <definedName name="NL12vl_18" localSheetId="1">#REF!</definedName>
    <definedName name="NL12vl_18">#REF!</definedName>
    <definedName name="NL12vl_19" localSheetId="1">#REF!</definedName>
    <definedName name="NL12vl_19">#REF!</definedName>
    <definedName name="NL12vl_3" localSheetId="1">#REF!</definedName>
    <definedName name="NL12vl_3">#REF!</definedName>
    <definedName name="NL12vl_30" localSheetId="1">#REF!</definedName>
    <definedName name="NL12vl_30">#REF!</definedName>
    <definedName name="NL12vl_31" localSheetId="1">#REF!</definedName>
    <definedName name="NL12vl_31">#REF!</definedName>
    <definedName name="NL12vl_32" localSheetId="1">#REF!</definedName>
    <definedName name="NL12vl_32">#REF!</definedName>
    <definedName name="NL12vl_33" localSheetId="1">#REF!</definedName>
    <definedName name="NL12vl_33">#REF!</definedName>
    <definedName name="NL12vl_34" localSheetId="1">#REF!</definedName>
    <definedName name="NL12vl_34">#REF!</definedName>
    <definedName name="NL12vl_35" localSheetId="1">#REF!</definedName>
    <definedName name="NL12vl_35">#REF!</definedName>
    <definedName name="NL12vl_36" localSheetId="1">#REF!</definedName>
    <definedName name="NL12vl_36">#REF!</definedName>
    <definedName name="NL12vl_37" localSheetId="1">#REF!</definedName>
    <definedName name="NL12vl_37">#REF!</definedName>
    <definedName name="NL12vl_4" localSheetId="1">#REF!</definedName>
    <definedName name="NL12vl_4">#REF!</definedName>
    <definedName name="NL12vl_47" localSheetId="1">#REF!</definedName>
    <definedName name="NL12vl_47">#REF!</definedName>
    <definedName name="NL12vl_5" localSheetId="1">#REF!</definedName>
    <definedName name="NL12vl_5">#REF!</definedName>
    <definedName name="NL12vl_6" localSheetId="1">#REF!</definedName>
    <definedName name="NL12vl_6">#REF!</definedName>
    <definedName name="NL12vl_7" localSheetId="1">#REF!</definedName>
    <definedName name="NL12vl_7">#REF!</definedName>
    <definedName name="NL12vl_8" localSheetId="1">#REF!</definedName>
    <definedName name="NL12vl_8">#REF!</definedName>
    <definedName name="NL12vl_9" localSheetId="1">#REF!</definedName>
    <definedName name="NL12vl_9">#REF!</definedName>
    <definedName name="nl1p" localSheetId="0">#REF!</definedName>
    <definedName name="nl1p" localSheetId="1">#REF!</definedName>
    <definedName name="nl1p">#REF!</definedName>
    <definedName name="nl1p_47" localSheetId="1">#REF!</definedName>
    <definedName name="nl1p_47">#REF!</definedName>
    <definedName name="nl3p" localSheetId="0">#REF!</definedName>
    <definedName name="nl3p" localSheetId="1">#REF!</definedName>
    <definedName name="nl3p">#REF!</definedName>
    <definedName name="nl3p_16" localSheetId="1">#REF!</definedName>
    <definedName name="nl3p_16">#REF!</definedName>
    <definedName name="nl3p_20" localSheetId="1">#REF!</definedName>
    <definedName name="nl3p_20">#REF!</definedName>
    <definedName name="nl3p_22" localSheetId="1">#REF!</definedName>
    <definedName name="nl3p_22">#REF!</definedName>
    <definedName name="nl3p_29" localSheetId="1">#REF!</definedName>
    <definedName name="nl3p_29">#REF!</definedName>
    <definedName name="NLFElse" localSheetId="1">#REF!</definedName>
    <definedName name="NLFElse">#REF!</definedName>
    <definedName name="NLHC15" localSheetId="1">#REF!</definedName>
    <definedName name="NLHC15">#REF!</definedName>
    <definedName name="NLHC25" localSheetId="1">#REF!</definedName>
    <definedName name="NLHC25">#REF!</definedName>
    <definedName name="nlht" localSheetId="1">#REF!</definedName>
    <definedName name="nlht">#REF!</definedName>
    <definedName name="nlht_17" localSheetId="1">#REF!</definedName>
    <definedName name="nlht_17">#REF!</definedName>
    <definedName name="NLLC15" localSheetId="1">#REF!</definedName>
    <definedName name="NLLC15">#REF!</definedName>
    <definedName name="NLLC25" localSheetId="1">#REF!</definedName>
    <definedName name="NLLC25">#REF!</definedName>
    <definedName name="NLMC15" localSheetId="1">#REF!</definedName>
    <definedName name="NLMC15">#REF!</definedName>
    <definedName name="NLMC25" localSheetId="1">#REF!</definedName>
    <definedName name="NLMC25">#REF!</definedName>
    <definedName name="nlnc_47" localSheetId="1">#REF!</definedName>
    <definedName name="nlnc_47">#REF!</definedName>
    <definedName name="nlnc3p" localSheetId="0">#REF!</definedName>
    <definedName name="nlnc3p" localSheetId="1">#REF!</definedName>
    <definedName name="nlnc3p">#REF!</definedName>
    <definedName name="nlnc3pha" localSheetId="0">#REF!</definedName>
    <definedName name="nlnc3pha" localSheetId="1">#REF!</definedName>
    <definedName name="nlnc3pha">#REF!</definedName>
    <definedName name="NLTK1p" localSheetId="0">#REF!</definedName>
    <definedName name="NLTK1p" localSheetId="1">#REF!</definedName>
    <definedName name="NLTK1p">#REF!</definedName>
    <definedName name="NLTK1p_16" localSheetId="1">#REF!</definedName>
    <definedName name="NLTK1p_16">#REF!</definedName>
    <definedName name="NLTK1p_20" localSheetId="1">#REF!</definedName>
    <definedName name="NLTK1p_20">#REF!</definedName>
    <definedName name="NLTK1p_22" localSheetId="1">#REF!</definedName>
    <definedName name="NLTK1p_22">#REF!</definedName>
    <definedName name="NLTK1p_29" localSheetId="1">#REF!</definedName>
    <definedName name="NLTK1p_29">#REF!</definedName>
    <definedName name="nlvl_47" localSheetId="1">#REF!</definedName>
    <definedName name="nlvl_47">#REF!</definedName>
    <definedName name="nlvl1_47" localSheetId="1">#REF!</definedName>
    <definedName name="nlvl1_47">#REF!</definedName>
    <definedName name="nlvl3p" localSheetId="0">#REF!</definedName>
    <definedName name="nlvl3p" localSheetId="1">#REF!</definedName>
    <definedName name="nlvl3p">#REF!</definedName>
    <definedName name="nn" localSheetId="0">#REF!</definedName>
    <definedName name="nn" localSheetId="1">#REF!</definedName>
    <definedName name="nn">#REF!</definedName>
    <definedName name="nn_47" localSheetId="1">#REF!</definedName>
    <definedName name="nn_47">#REF!</definedName>
    <definedName name="nn1p" localSheetId="0">#REF!</definedName>
    <definedName name="nn1p" localSheetId="1">#REF!</definedName>
    <definedName name="nn1p">#REF!</definedName>
    <definedName name="nn1p_16" localSheetId="1">#REF!</definedName>
    <definedName name="nn1p_16">#REF!</definedName>
    <definedName name="nn1p_20" localSheetId="1">#REF!</definedName>
    <definedName name="nn1p_20">#REF!</definedName>
    <definedName name="nn1p_22" localSheetId="1">#REF!</definedName>
    <definedName name="nn1p_22">#REF!</definedName>
    <definedName name="nn1p_29" localSheetId="1">#REF!</definedName>
    <definedName name="nn1p_29">#REF!</definedName>
    <definedName name="nn3p" localSheetId="0">#REF!</definedName>
    <definedName name="nn3p" localSheetId="1">#REF!</definedName>
    <definedName name="nn3p">#REF!</definedName>
    <definedName name="nn3p_16" localSheetId="1">#REF!</definedName>
    <definedName name="nn3p_16">#REF!</definedName>
    <definedName name="nn3p_20" localSheetId="1">#REF!</definedName>
    <definedName name="nn3p_20">#REF!</definedName>
    <definedName name="nn3p_22" localSheetId="1">#REF!</definedName>
    <definedName name="nn3p_22">#REF!</definedName>
    <definedName name="nn3p_29" localSheetId="1">#REF!</definedName>
    <definedName name="nn3p_29">#REF!</definedName>
    <definedName name="NNN" localSheetId="0">#REF!</definedName>
    <definedName name="NNN" localSheetId="1">#REF!</definedName>
    <definedName name="NNN">#REF!</definedName>
    <definedName name="nnnc_47" localSheetId="1">#REF!</definedName>
    <definedName name="nnnc_47">#REF!</definedName>
    <definedName name="nnnc3p" localSheetId="0">#REF!</definedName>
    <definedName name="nnnc3p" localSheetId="1">#REF!</definedName>
    <definedName name="nnnc3p">#REF!</definedName>
    <definedName name="nnvl_47" localSheetId="1">#REF!</definedName>
    <definedName name="nnvl_47">#REF!</definedName>
    <definedName name="nnvl3p" localSheetId="0">#REF!</definedName>
    <definedName name="nnvl3p" localSheetId="1">#REF!</definedName>
    <definedName name="nnvl3p">#REF!</definedName>
    <definedName name="No" localSheetId="28">#REF!</definedName>
    <definedName name="No" localSheetId="1">#REF!</definedName>
    <definedName name="No">#REF!</definedName>
    <definedName name="none" localSheetId="27">#REF!</definedName>
    <definedName name="none" localSheetId="28">#REF!</definedName>
    <definedName name="none" localSheetId="1">#REF!</definedName>
    <definedName name="none">#REF!</definedName>
    <definedName name="Np" localSheetId="1">#REF!</definedName>
    <definedName name="Np">#REF!</definedName>
    <definedName name="nqd" localSheetId="1">#REF!</definedName>
    <definedName name="nqd">#REF!</definedName>
    <definedName name="NR_HaLong110" localSheetId="1">#REF!</definedName>
    <definedName name="NR_HaLong110">#REF!</definedName>
    <definedName name="NrYC" localSheetId="1">#REF!</definedName>
    <definedName name="NrYC">#REF!</definedName>
    <definedName name="nsc" localSheetId="1">#REF!</definedName>
    <definedName name="nsc">#REF!</definedName>
    <definedName name="nsk" localSheetId="1">#REF!</definedName>
    <definedName name="nsk">#REF!</definedName>
    <definedName name="NSNDFN" localSheetId="0">#REF!</definedName>
    <definedName name="NSNDFN" localSheetId="1">#REF!</definedName>
    <definedName name="NSNDFN">#REF!</definedName>
    <definedName name="NToS">#N/A</definedName>
    <definedName name="NToS_11">#N/A</definedName>
    <definedName name="NToS_12">#N/A</definedName>
    <definedName name="NToS_13">#N/A</definedName>
    <definedName name="NToS_14">#N/A</definedName>
    <definedName name="NToS_15">#N/A</definedName>
    <definedName name="NToS_38">#N/A</definedName>
    <definedName name="NToS_47">NToS</definedName>
    <definedName name="NToS_47_11">NToS_11</definedName>
    <definedName name="NToS_47_12">NToS_12</definedName>
    <definedName name="NToS_47_13">NToS_13</definedName>
    <definedName name="NToS_47_14">NToS_14</definedName>
    <definedName name="NToS_47_15">NToS_15</definedName>
    <definedName name="NToS_47_16">NToS</definedName>
    <definedName name="NToS_47_38">NToS_38</definedName>
    <definedName name="nuoc_30" localSheetId="1">#REF!</definedName>
    <definedName name="nuoc_30">#REF!</definedName>
    <definedName name="nuoc_31" localSheetId="1">#REF!</definedName>
    <definedName name="nuoc_31">#REF!</definedName>
    <definedName name="nuoc_32" localSheetId="1">#REF!</definedName>
    <definedName name="nuoc_32">#REF!</definedName>
    <definedName name="nuoc_33" localSheetId="1">#REF!</definedName>
    <definedName name="nuoc_33">#REF!</definedName>
    <definedName name="nuoc_34" localSheetId="1">#REF!</definedName>
    <definedName name="nuoc_34">#REF!</definedName>
    <definedName name="nuoc_35" localSheetId="1">#REF!</definedName>
    <definedName name="nuoc_35">#REF!</definedName>
    <definedName name="nuoc_36" localSheetId="1">#REF!</definedName>
    <definedName name="nuoc_36">#REF!</definedName>
    <definedName name="nuoc_47" localSheetId="1">#REF!</definedName>
    <definedName name="nuoc_47">#REF!</definedName>
    <definedName name="Nut_tec" localSheetId="1">#REF!</definedName>
    <definedName name="Nut_tec">#REF!</definedName>
    <definedName name="NVF" localSheetId="1">#REF!</definedName>
    <definedName name="NVF">#REF!</definedName>
    <definedName name="nx" localSheetId="1">#REF!</definedName>
    <definedName name="nx">#REF!</definedName>
    <definedName name="nx_17" localSheetId="1">#REF!</definedName>
    <definedName name="nx_17">#REF!</definedName>
    <definedName name="nxc" localSheetId="1">#REF!</definedName>
    <definedName name="nxc">#REF!</definedName>
    <definedName name="O" localSheetId="28">#REF!</definedName>
    <definedName name="O" localSheetId="1">#REF!</definedName>
    <definedName name="O">#REF!</definedName>
    <definedName name="O_M" localSheetId="1">#REF!</definedName>
    <definedName name="O_M">#REF!</definedName>
    <definedName name="OD" localSheetId="1">#REF!</definedName>
    <definedName name="OD">#REF!</definedName>
    <definedName name="ODC" localSheetId="1">#REF!</definedName>
    <definedName name="ODC">#REF!</definedName>
    <definedName name="ODS" localSheetId="1">#REF!</definedName>
    <definedName name="ODS">#REF!</definedName>
    <definedName name="ODU" localSheetId="1">#REF!</definedName>
    <definedName name="ODU">#REF!</definedName>
    <definedName name="OM" localSheetId="1">#REF!</definedName>
    <definedName name="OM">#REF!</definedName>
    <definedName name="OMC" localSheetId="1">#REF!</definedName>
    <definedName name="OMC">#REF!</definedName>
    <definedName name="OME" localSheetId="1">#REF!</definedName>
    <definedName name="OME">#REF!</definedName>
    <definedName name="OMW" localSheetId="1">#REF!</definedName>
    <definedName name="OMW">#REF!</definedName>
    <definedName name="Ongbaovecap" localSheetId="1">#REF!</definedName>
    <definedName name="Ongbaovecap">#REF!</definedName>
    <definedName name="Ongnoiday" localSheetId="1">#REF!</definedName>
    <definedName name="Ongnoiday">#REF!</definedName>
    <definedName name="Ongnoidaybulongtachongrungtabu" localSheetId="1">#REF!</definedName>
    <definedName name="Ongnoidaybulongtachongrungtabu">#REF!</definedName>
    <definedName name="OngPVC" localSheetId="1">#REF!</definedName>
    <definedName name="OngPVC">#REF!</definedName>
    <definedName name="OOM" localSheetId="1">#REF!</definedName>
    <definedName name="OOM">#REF!</definedName>
    <definedName name="ophom" localSheetId="1">#REF!</definedName>
    <definedName name="ophom">#REF!</definedName>
    <definedName name="options" localSheetId="1">#REF!</definedName>
    <definedName name="options">#REF!</definedName>
    <definedName name="ORD" localSheetId="1">#REF!</definedName>
    <definedName name="ORD">#REF!</definedName>
    <definedName name="ORF" localSheetId="1">#REF!</definedName>
    <definedName name="ORF">#REF!</definedName>
    <definedName name="osc" localSheetId="1">#REF!</definedName>
    <definedName name="osc">#REF!</definedName>
    <definedName name="osc_17" localSheetId="1">#REF!</definedName>
    <definedName name="osc_17">#REF!</definedName>
    <definedName name="OutRow" localSheetId="1">#REF!</definedName>
    <definedName name="OutRow">#REF!</definedName>
    <definedName name="P_30" localSheetId="1">#REF!</definedName>
    <definedName name="P_30">#REF!</definedName>
    <definedName name="P_31" localSheetId="1">#REF!</definedName>
    <definedName name="P_31">#REF!</definedName>
    <definedName name="P_32" localSheetId="1">#REF!</definedName>
    <definedName name="P_32">#REF!</definedName>
    <definedName name="P_33" localSheetId="1">#REF!</definedName>
    <definedName name="P_33">#REF!</definedName>
    <definedName name="P_34" localSheetId="1">#REF!</definedName>
    <definedName name="P_34">#REF!</definedName>
    <definedName name="P_35" localSheetId="1">#REF!</definedName>
    <definedName name="P_35">#REF!</definedName>
    <definedName name="P_36" localSheetId="1">#REF!</definedName>
    <definedName name="P_36">#REF!</definedName>
    <definedName name="P_Class1" localSheetId="1">#REF!</definedName>
    <definedName name="P_Class1">#REF!</definedName>
    <definedName name="P_Class2" localSheetId="1">#REF!</definedName>
    <definedName name="P_Class2">#REF!</definedName>
    <definedName name="P_Class3" localSheetId="1">#REF!</definedName>
    <definedName name="P_Class3">#REF!</definedName>
    <definedName name="P_Class4" localSheetId="1">#REF!</definedName>
    <definedName name="P_Class4">#REF!</definedName>
    <definedName name="P_Class5" localSheetId="1">#REF!</definedName>
    <definedName name="P_Class5">#REF!</definedName>
    <definedName name="P_con" localSheetId="1">#REF!</definedName>
    <definedName name="P_con">#REF!</definedName>
    <definedName name="P_run" localSheetId="1">#REF!</definedName>
    <definedName name="P_run">#REF!</definedName>
    <definedName name="P_sed" localSheetId="1">#REF!</definedName>
    <definedName name="P_sed">#REF!</definedName>
    <definedName name="P01.Drawing.head" localSheetId="1">#REF!</definedName>
    <definedName name="P01.Drawing.head">#REF!</definedName>
    <definedName name="P01.Page.1" localSheetId="1">#REF!</definedName>
    <definedName name="P01.Page.1">#REF!</definedName>
    <definedName name="P01.Pr.info" localSheetId="1">#REF!</definedName>
    <definedName name="P01.Pr.info">#REF!</definedName>
    <definedName name="PA" localSheetId="28">#REF!</definedName>
    <definedName name="PA" localSheetId="1">#REF!</definedName>
    <definedName name="PA">#REF!</definedName>
    <definedName name="panen" localSheetId="1">#REF!</definedName>
    <definedName name="panen">#REF!</definedName>
    <definedName name="pcdh" localSheetId="1">#REF!</definedName>
    <definedName name="pcdh">#REF!</definedName>
    <definedName name="pckv" localSheetId="1">#REF!</definedName>
    <definedName name="pckv">#REF!</definedName>
    <definedName name="pcld" localSheetId="1">#REF!</definedName>
    <definedName name="pcld">#REF!</definedName>
    <definedName name="pcth" localSheetId="1">#REF!</definedName>
    <definedName name="pcth">#REF!</definedName>
    <definedName name="pctrn" localSheetId="1">#REF!</definedName>
    <definedName name="pctrn">#REF!</definedName>
    <definedName name="Pe_Class1" localSheetId="1">#REF!</definedName>
    <definedName name="Pe_Class1">#REF!</definedName>
    <definedName name="Pe_Class2" localSheetId="1">#REF!</definedName>
    <definedName name="Pe_Class2">#REF!</definedName>
    <definedName name="Pe_Class3" localSheetId="1">#REF!</definedName>
    <definedName name="Pe_Class3">#REF!</definedName>
    <definedName name="Pe_Class4" localSheetId="1">#REF!</definedName>
    <definedName name="Pe_Class4">#REF!</definedName>
    <definedName name="Pe_Class5" localSheetId="1">#REF!</definedName>
    <definedName name="Pe_Class5">#REF!</definedName>
    <definedName name="PEJM_1" localSheetId="1">#REF!</definedName>
    <definedName name="PEJM_1">#REF!</definedName>
    <definedName name="PF_1">NA()</definedName>
    <definedName name="PFF" localSheetId="1">#REF!</definedName>
    <definedName name="PFF">#REF!</definedName>
    <definedName name="PhanKy" localSheetId="1">#REF!</definedName>
    <definedName name="PhanKy">#REF!</definedName>
    <definedName name="PHC" localSheetId="1">#REF!</definedName>
    <definedName name="PHC">#REF!</definedName>
    <definedName name="Pheuhopgang" localSheetId="1">#REF!</definedName>
    <definedName name="Pheuhopgang">#REF!</definedName>
    <definedName name="phtuyen" localSheetId="1">#REF!</definedName>
    <definedName name="phtuyen">#REF!</definedName>
    <definedName name="phu_luc_vua" localSheetId="28">#REF!</definedName>
    <definedName name="phu_luc_vua" localSheetId="1">#REF!</definedName>
    <definedName name="phu_luc_vua">#REF!</definedName>
    <definedName name="Phukienduongday" localSheetId="1">#REF!</definedName>
    <definedName name="Phukienduongday">#REF!</definedName>
    <definedName name="PK" localSheetId="28">#REF!</definedName>
    <definedName name="PK" localSheetId="1">#REF!</definedName>
    <definedName name="PK">#REF!</definedName>
    <definedName name="PM_1" localSheetId="1">#REF!</definedName>
    <definedName name="PM_1">#REF!</definedName>
    <definedName name="PP_2XDM" localSheetId="1">#REF!</definedName>
    <definedName name="PP_2XDM">#REF!</definedName>
    <definedName name="PRC" localSheetId="1">#REF!</definedName>
    <definedName name="PRC">#REF!</definedName>
    <definedName name="PRDump" localSheetId="28">#REF!</definedName>
    <definedName name="PRDump" localSheetId="1">#REF!</definedName>
    <definedName name="PRDump">#REF!</definedName>
    <definedName name="PrecNden" localSheetId="1">#REF!</definedName>
    <definedName name="PrecNden">#REF!</definedName>
    <definedName name="PRICE" localSheetId="0">#REF!</definedName>
    <definedName name="PRICE" localSheetId="28">#REF!</definedName>
    <definedName name="PRICE" localSheetId="1">#REF!</definedName>
    <definedName name="PRICE" localSheetId="30">#REF!</definedName>
    <definedName name="PRICE">#REF!</definedName>
    <definedName name="PRICE1" localSheetId="0">#REF!</definedName>
    <definedName name="PRICE1" localSheetId="28">#REF!</definedName>
    <definedName name="PRICE1" localSheetId="1">#REF!</definedName>
    <definedName name="PRICE1" localSheetId="30">#REF!</definedName>
    <definedName name="PRICE1">#REF!</definedName>
    <definedName name="Prin1" localSheetId="1">#REF!</definedName>
    <definedName name="Prin1">#REF!</definedName>
    <definedName name="Prin10" localSheetId="1">#REF!</definedName>
    <definedName name="Prin10">#REF!</definedName>
    <definedName name="Prin11" localSheetId="1">#REF!</definedName>
    <definedName name="Prin11">#REF!</definedName>
    <definedName name="Prin12" localSheetId="1">#REF!</definedName>
    <definedName name="Prin12">#REF!</definedName>
    <definedName name="Prin15" localSheetId="1">#REF!</definedName>
    <definedName name="Prin15">#REF!</definedName>
    <definedName name="Prin16" localSheetId="1">#REF!</definedName>
    <definedName name="Prin16">#REF!</definedName>
    <definedName name="Prin18" localSheetId="1">#REF!</definedName>
    <definedName name="Prin18">#REF!</definedName>
    <definedName name="Prin2" localSheetId="1">#REF!</definedName>
    <definedName name="Prin2">#REF!</definedName>
    <definedName name="Prin20" localSheetId="1">#REF!</definedName>
    <definedName name="Prin20">#REF!</definedName>
    <definedName name="Prin21" localSheetId="1">#REF!</definedName>
    <definedName name="Prin21">#REF!</definedName>
    <definedName name="Prin3" localSheetId="1">#REF!</definedName>
    <definedName name="Prin3">#REF!</definedName>
    <definedName name="Prin4" localSheetId="1">#REF!</definedName>
    <definedName name="Prin4">#REF!</definedName>
    <definedName name="Prin5" localSheetId="1">#REF!</definedName>
    <definedName name="Prin5">#REF!</definedName>
    <definedName name="Prin6" localSheetId="1">#REF!</definedName>
    <definedName name="Prin6">#REF!</definedName>
    <definedName name="Prin7" localSheetId="1">#REF!</definedName>
    <definedName name="Prin7">#REF!</definedName>
    <definedName name="Prin8" localSheetId="1">#REF!</definedName>
    <definedName name="Prin8">#REF!</definedName>
    <definedName name="Prin9" localSheetId="1">#REF!</definedName>
    <definedName name="Prin9">#REF!</definedName>
    <definedName name="_xlnm.Print_Area" localSheetId="33">'B1.DC-CSDL'!$A$1:$Q$137</definedName>
    <definedName name="_xlnm.Print_Area" localSheetId="31">'B1.donGia'!$A$1:$L$114</definedName>
    <definedName name="_xlnm.Print_Area" localSheetId="32">'B1.LĐ-CSDL'!$A$1:$H$111</definedName>
    <definedName name="_xlnm.Print_Area" localSheetId="34">'B1.TB-CSDL'!$A$1:$Q$137</definedName>
    <definedName name="_xlnm.Print_Area" localSheetId="36">'B1.Tien lương'!$A$1:$H$38</definedName>
    <definedName name="_xlnm.Print_Area" localSheetId="35">'B1.VL-CSDL'!$A$1:$P$64</definedName>
    <definedName name="_xlnm.Print_Area" localSheetId="0">'B1-Khaitoan'!$A$1:$F$10</definedName>
    <definedName name="_xlnm.Print_Area" localSheetId="4">'B2. CSDL GIS'!$A$1:$F$7</definedName>
    <definedName name="_xlnm.Print_Area" localSheetId="5">'B2.1.BanDoNen'!$A$1:$H$8</definedName>
    <definedName name="_xlnm.Print_Area" localSheetId="10">'B2.3.1.KK ChuanHoaDL'!$E$1:$H$120</definedName>
    <definedName name="_xlnm.Print_Area" localSheetId="11">'B2.3.2.DTQL_ChuanHoaDL'!$A$1:$P$18</definedName>
    <definedName name="_xlnm.Print_Area" localSheetId="14">'B3.1.G'!$A$1:$H$14</definedName>
    <definedName name="_xlnm.Print_Area" localSheetId="15">'B3.2.UC'!$A$1:$G$5</definedName>
    <definedName name="_xlnm.Print_Area" localSheetId="16">'B3.3.Actor'!$A$1:$D$10</definedName>
    <definedName name="_xlnm.Print_Area" localSheetId="17">'B3.4.TAW'!$A$1:$E$10</definedName>
    <definedName name="_xlnm.Print_Area" localSheetId="18">'B3.5.TBF'!$A$1:$E$24</definedName>
    <definedName name="_xlnm.Print_Area" localSheetId="19">'B3.6.TCF'!$A$1:$D$22</definedName>
    <definedName name="_xlnm.Print_Area" localSheetId="20">'B3.7.EF'!$A$1:$E$21</definedName>
    <definedName name="_xlnm.Print_Area" localSheetId="13">'B3.Gpm'!$A$1:$E$10</definedName>
    <definedName name="_xlnm.Print_Area" localSheetId="26">'B5.Gqlda'!$A$1:$F$7</definedName>
    <definedName name="_xlnm.Print_Area" localSheetId="27">'B6.Gtv'!$A$1:$G$17</definedName>
    <definedName name="_xlnm.Print_Area" localSheetId="28">#REF!</definedName>
    <definedName name="_xlnm.Print_Area" localSheetId="29">'B9.Gk'!$A$1:$F$14</definedName>
    <definedName name="_xlnm.Print_Area" localSheetId="1">'ChiTiet (2)'!$A$1:$F$20</definedName>
    <definedName name="_xlnm.Print_Area" localSheetId="30">DMTV!$A$1:$I$20</definedName>
    <definedName name="_xlnm.Print_Area" localSheetId="23">'PL3. luong'!$A$1:$J$6</definedName>
    <definedName name="_xlnm.Print_Area" localSheetId="25">ThiCong!$A$1:$I$33</definedName>
    <definedName name="_xlnm.Print_Area">#REF!</definedName>
    <definedName name="PRINT_AREA_MI" localSheetId="0">#REF!</definedName>
    <definedName name="PRINT_AREA_MI" localSheetId="1">#REF!</definedName>
    <definedName name="PRINT_AREA_MI">#REF!</definedName>
    <definedName name="Print_Area_MI_30" localSheetId="1">#REF!</definedName>
    <definedName name="Print_Area_MI_30">#REF!</definedName>
    <definedName name="Print_Area_MI_31" localSheetId="1">#REF!</definedName>
    <definedName name="Print_Area_MI_31">#REF!</definedName>
    <definedName name="Print_Area_MI_32" localSheetId="1">#REF!</definedName>
    <definedName name="Print_Area_MI_32">#REF!</definedName>
    <definedName name="Print_Area_MI_33" localSheetId="1">#REF!</definedName>
    <definedName name="Print_Area_MI_33">#REF!</definedName>
    <definedName name="Print_Area_MI_34" localSheetId="1">#REF!</definedName>
    <definedName name="Print_Area_MI_34">#REF!</definedName>
    <definedName name="Print_Area_MI_47" localSheetId="1">#REF!</definedName>
    <definedName name="Print_Area_MI_47">#REF!</definedName>
    <definedName name="_xlnm.Print_Titles" localSheetId="33">'B1.DC-CSDL'!$5:$8</definedName>
    <definedName name="_xlnm.Print_Titles" localSheetId="31">'B1.donGia'!$5:$6</definedName>
    <definedName name="_xlnm.Print_Titles" localSheetId="32">'B1.LĐ-CSDL'!$4:$4</definedName>
    <definedName name="_xlnm.Print_Titles" localSheetId="34">'B1.TB-CSDL'!$5:$8</definedName>
    <definedName name="_xlnm.Print_Titles" localSheetId="35">'B1.VL-CSDL'!$5:$6</definedName>
    <definedName name="_xlnm.Print_Titles" localSheetId="0">'B1-Khaitoan'!$4:$4</definedName>
    <definedName name="_xlnm.Print_Titles" localSheetId="10">'B2.3.1.KK ChuanHoaDL'!$20:$20</definedName>
    <definedName name="_xlnm.Print_Titles" localSheetId="15">'B3.2.UC'!$5:$5</definedName>
    <definedName name="_xlnm.Print_Titles" localSheetId="20">'B3.7.EF'!$4:$7</definedName>
    <definedName name="_xlnm.Print_Titles" localSheetId="28">#REF!</definedName>
    <definedName name="_xlnm.Print_Titles" localSheetId="1">#REF!</definedName>
    <definedName name="_xlnm.Print_Titles">#REF!</definedName>
    <definedName name="PRINT_TITLES_MI" localSheetId="0">#REF!</definedName>
    <definedName name="Print_Titles_MI" localSheetId="28">#REF!</definedName>
    <definedName name="PRINT_TITLES_MI" localSheetId="1">#REF!</definedName>
    <definedName name="Print_Titles_MI" localSheetId="30">#REF!</definedName>
    <definedName name="PRINT_TITLES_MI">#REF!</definedName>
    <definedName name="PRINTA" localSheetId="0">#REF!</definedName>
    <definedName name="PRINTA" localSheetId="28">#REF!</definedName>
    <definedName name="PRINTA" localSheetId="1">#REF!</definedName>
    <definedName name="PRINTA" localSheetId="30">#REF!</definedName>
    <definedName name="PRINTA">#REF!</definedName>
    <definedName name="PRINTB" localSheetId="0">#REF!</definedName>
    <definedName name="PRINTB" localSheetId="28">#REF!</definedName>
    <definedName name="PRINTB" localSheetId="1">#REF!</definedName>
    <definedName name="PRINTB" localSheetId="30">#REF!</definedName>
    <definedName name="PRINTB">#REF!</definedName>
    <definedName name="PRINTC" localSheetId="0">#REF!</definedName>
    <definedName name="PRINTC" localSheetId="28">#REF!</definedName>
    <definedName name="PRINTC" localSheetId="1">#REF!</definedName>
    <definedName name="PRINTC" localSheetId="30">#REF!</definedName>
    <definedName name="PRINTC">#REF!</definedName>
    <definedName name="prjName" localSheetId="1">#REF!</definedName>
    <definedName name="prjName">#REF!</definedName>
    <definedName name="prjNo" localSheetId="1">#REF!</definedName>
    <definedName name="prjNo">#REF!</definedName>
    <definedName name="PROPOSAL" localSheetId="0">#REF!</definedName>
    <definedName name="PROPOSAL" localSheetId="28">#REF!</definedName>
    <definedName name="PROPOSAL" localSheetId="1">#REF!</definedName>
    <definedName name="PROPOSAL" localSheetId="30">#REF!</definedName>
    <definedName name="PROPOSAL">#REF!</definedName>
    <definedName name="PS" localSheetId="27">#REF!</definedName>
    <definedName name="PS" localSheetId="28">#REF!</definedName>
    <definedName name="PS" localSheetId="1">#REF!</definedName>
    <definedName name="PS">#REF!</definedName>
    <definedName name="PT" localSheetId="0">#REF!</definedName>
    <definedName name="PT" localSheetId="1">#REF!</definedName>
    <definedName name="PT">#REF!</definedName>
    <definedName name="PT_A1" localSheetId="1">#REF!</definedName>
    <definedName name="PT_A1">#REF!</definedName>
    <definedName name="PT_Duong" localSheetId="28">#REF!</definedName>
    <definedName name="PT_Duong" localSheetId="1">#REF!</definedName>
    <definedName name="PT_Duong">#REF!</definedName>
    <definedName name="ptdg" localSheetId="28">#REF!</definedName>
    <definedName name="ptdg" localSheetId="1">#REF!</definedName>
    <definedName name="ptdg">#REF!</definedName>
    <definedName name="PTDG_cau" localSheetId="28">#REF!</definedName>
    <definedName name="PTDG_cau" localSheetId="1">#REF!</definedName>
    <definedName name="PTDG_cau">#REF!</definedName>
    <definedName name="ptdg_cong" localSheetId="28">#REF!</definedName>
    <definedName name="ptdg_cong" localSheetId="1">#REF!</definedName>
    <definedName name="ptdg_cong">#REF!</definedName>
    <definedName name="ptdg_duong" localSheetId="28">#REF!</definedName>
    <definedName name="ptdg_duong" localSheetId="1">#REF!</definedName>
    <definedName name="ptdg_duong">#REF!</definedName>
    <definedName name="ptdg_ke" localSheetId="28">#REF!</definedName>
    <definedName name="ptdg_ke" localSheetId="1">#REF!</definedName>
    <definedName name="ptdg_ke">#REF!</definedName>
    <definedName name="PTH" localSheetId="1">#REF!</definedName>
    <definedName name="PTH">#REF!</definedName>
    <definedName name="PtichDTL">#N/A</definedName>
    <definedName name="PtichDTL_11">#N/A</definedName>
    <definedName name="PtichDTL_12">#N/A</definedName>
    <definedName name="PtichDTL_13">#N/A</definedName>
    <definedName name="PtichDTL_14">#N/A</definedName>
    <definedName name="PtichDTL_15">#N/A</definedName>
    <definedName name="PtichDTL_16">#N/A</definedName>
    <definedName name="PtichDTL_29">#N/A</definedName>
    <definedName name="PtichDTL_29_11">#N/A</definedName>
    <definedName name="PtichDTL_29_12">#N/A</definedName>
    <definedName name="PtichDTL_29_13">#N/A</definedName>
    <definedName name="PtichDTL_29_14">#N/A</definedName>
    <definedName name="PtichDTL_29_15">#N/A</definedName>
    <definedName name="PtichDTL_29_16">#N/A</definedName>
    <definedName name="PtichDTL_29_38">#N/A</definedName>
    <definedName name="PtichDTL_38">#N/A</definedName>
    <definedName name="PtichDTL_5">#N/A</definedName>
    <definedName name="PtichDTL_5_11">#N/A</definedName>
    <definedName name="PtichDTL_5_12">#N/A</definedName>
    <definedName name="PtichDTL_5_13">#N/A</definedName>
    <definedName name="PtichDTL_5_14">#N/A</definedName>
    <definedName name="PtichDTL_5_15">#N/A</definedName>
    <definedName name="PtichDTL_5_16">#N/A</definedName>
    <definedName name="PtichDTL_5_38">#N/A</definedName>
    <definedName name="PtichDTL_6">#N/A</definedName>
    <definedName name="PtichDTL_6_11">#N/A</definedName>
    <definedName name="PtichDTL_6_12">#N/A</definedName>
    <definedName name="PtichDTL_6_13">#N/A</definedName>
    <definedName name="PtichDTL_6_14">#N/A</definedName>
    <definedName name="PtichDTL_6_15">#N/A</definedName>
    <definedName name="PtichDTL_6_16">#N/A</definedName>
    <definedName name="PtichDTL_6_38">#N/A</definedName>
    <definedName name="PTL" localSheetId="1">#REF!</definedName>
    <definedName name="PTL">#REF!</definedName>
    <definedName name="PTNC" localSheetId="1">#REF!</definedName>
    <definedName name="PTNC">#REF!</definedName>
    <definedName name="PTNC_16" localSheetId="1">#REF!</definedName>
    <definedName name="PTNC_16">#REF!</definedName>
    <definedName name="PTNC_20" localSheetId="1">#REF!</definedName>
    <definedName name="PTNC_20">#REF!</definedName>
    <definedName name="PTNC_22" localSheetId="1">#REF!</definedName>
    <definedName name="PTNC_22">#REF!</definedName>
    <definedName name="PTNC_29" localSheetId="1">#REF!</definedName>
    <definedName name="PTNC_29">#REF!</definedName>
    <definedName name="PTVT_B" localSheetId="1">#REF!</definedName>
    <definedName name="PTVT_B">#REF!</definedName>
    <definedName name="pvd" localSheetId="1">#REF!</definedName>
    <definedName name="pvd">#REF!</definedName>
    <definedName name="q" localSheetId="28">#REF!</definedName>
    <definedName name="q" localSheetId="1">#REF!</definedName>
    <definedName name="q">#REF!</definedName>
    <definedName name="Q_47" localSheetId="1">#REF!</definedName>
    <definedName name="Q_47">#REF!</definedName>
    <definedName name="qc" localSheetId="1">#REF!</definedName>
    <definedName name="qc">#REF!</definedName>
    <definedName name="QDD" localSheetId="1">#REF!</definedName>
    <definedName name="QDD">#REF!</definedName>
    <definedName name="qềqg" hidden="1">{"'Sheet1'!$L$16"}</definedName>
    <definedName name="qlda">#N/A</definedName>
    <definedName name="qlda_11">#N/A</definedName>
    <definedName name="qlda_12">#N/A</definedName>
    <definedName name="qlda_13">#N/A</definedName>
    <definedName name="qlda_14">#N/A</definedName>
    <definedName name="qlda_15">#N/A</definedName>
    <definedName name="qlda_38">#N/A</definedName>
    <definedName name="qlda_47">qlda</definedName>
    <definedName name="qlda_47_11">qlda_11</definedName>
    <definedName name="qlda_47_12">qlda_12</definedName>
    <definedName name="qlda_47_13">qlda_13</definedName>
    <definedName name="qlda_47_14">qlda_14</definedName>
    <definedName name="qlda_47_15">qlda_15</definedName>
    <definedName name="qlda_47_16">qlda</definedName>
    <definedName name="qlda_47_38">qlda_38</definedName>
    <definedName name="qSF" localSheetId="27">#REF!</definedName>
    <definedName name="qSF" localSheetId="28">#REF!</definedName>
    <definedName name="qSF" localSheetId="1">#REF!</definedName>
    <definedName name="qSF">#REF!</definedName>
    <definedName name="qtcgdII" localSheetId="1">#REF!</definedName>
    <definedName name="qtcgdII">#REF!</definedName>
    <definedName name="qtdm" localSheetId="1">#REF!</definedName>
    <definedName name="qtdm">#REF!</definedName>
    <definedName name="qttgdII" localSheetId="1">#REF!</definedName>
    <definedName name="qttgdII">#REF!</definedName>
    <definedName name="Quan" localSheetId="28">#REF!</definedName>
    <definedName name="Quan" localSheetId="1">#REF!</definedName>
    <definedName name="Quan">#REF!</definedName>
    <definedName name="Quan03" localSheetId="28">#REF!</definedName>
    <definedName name="Quan03" localSheetId="1">#REF!</definedName>
    <definedName name="Quan03">#REF!</definedName>
    <definedName name="qừq" hidden="1">{#N/A,#N/A,FALSE,"Chi tiÆt"}</definedName>
    <definedName name="qW" localSheetId="27">#REF!</definedName>
    <definedName name="qW" localSheetId="28">#REF!</definedName>
    <definedName name="qW" localSheetId="1">#REF!</definedName>
    <definedName name="qW">#REF!</definedName>
    <definedName name="r.s1" localSheetId="1">#REF!</definedName>
    <definedName name="r.s1">#REF!</definedName>
    <definedName name="Ra" localSheetId="1">#REF!</definedName>
    <definedName name="Ra">#REF!</definedName>
    <definedName name="ra11p" localSheetId="0">#REF!</definedName>
    <definedName name="ra11p" localSheetId="1">#REF!</definedName>
    <definedName name="ra11p">#REF!</definedName>
    <definedName name="ra11p_16" localSheetId="1">#REF!</definedName>
    <definedName name="ra11p_16">#REF!</definedName>
    <definedName name="ra11p_20" localSheetId="1">#REF!</definedName>
    <definedName name="ra11p_20">#REF!</definedName>
    <definedName name="ra11p_22" localSheetId="1">#REF!</definedName>
    <definedName name="ra11p_22">#REF!</definedName>
    <definedName name="ra11p_29" localSheetId="1">#REF!</definedName>
    <definedName name="ra11p_29">#REF!</definedName>
    <definedName name="ra13p" localSheetId="0">#REF!</definedName>
    <definedName name="ra13p" localSheetId="1">#REF!</definedName>
    <definedName name="ra13p">#REF!</definedName>
    <definedName name="ra13p_16" localSheetId="1">#REF!</definedName>
    <definedName name="ra13p_16">#REF!</definedName>
    <definedName name="ra13p_20" localSheetId="1">#REF!</definedName>
    <definedName name="ra13p_20">#REF!</definedName>
    <definedName name="ra13p_22" localSheetId="1">#REF!</definedName>
    <definedName name="ra13p_22">#REF!</definedName>
    <definedName name="ra13p_29" localSheetId="1">#REF!</definedName>
    <definedName name="ra13p_29">#REF!</definedName>
    <definedName name="rack1" localSheetId="1">#REF!</definedName>
    <definedName name="rack1">#REF!</definedName>
    <definedName name="rack1_17" localSheetId="1">#REF!</definedName>
    <definedName name="rack1_17">#REF!</definedName>
    <definedName name="rack2" localSheetId="1">#REF!</definedName>
    <definedName name="rack2">#REF!</definedName>
    <definedName name="rack2_17" localSheetId="1">#REF!</definedName>
    <definedName name="rack2_17">#REF!</definedName>
    <definedName name="rack3" localSheetId="1">#REF!</definedName>
    <definedName name="rack3">#REF!</definedName>
    <definedName name="rack3_17" localSheetId="1">#REF!</definedName>
    <definedName name="rack3_17">#REF!</definedName>
    <definedName name="rack4" localSheetId="1">#REF!</definedName>
    <definedName name="rack4">#REF!</definedName>
    <definedName name="rack4_17" localSheetId="1">#REF!</definedName>
    <definedName name="rack4_17">#REF!</definedName>
    <definedName name="Racot" localSheetId="1">#REF!</definedName>
    <definedName name="Racot">#REF!</definedName>
    <definedName name="Radam" localSheetId="1">#REF!</definedName>
    <definedName name="Radam">#REF!</definedName>
    <definedName name="rate">14000</definedName>
    <definedName name="ratePC" localSheetId="28">#REF!</definedName>
    <definedName name="ratePC" localSheetId="1">#REF!</definedName>
    <definedName name="ratePC">#REF!</definedName>
    <definedName name="ratePC2" localSheetId="28">#REF!</definedName>
    <definedName name="ratePC2" localSheetId="1">#REF!</definedName>
    <definedName name="ratePC2">#REF!</definedName>
    <definedName name="Raûi_pheân_tre" localSheetId="1">#REF!</definedName>
    <definedName name="Raûi_pheân_tre">#REF!</definedName>
    <definedName name="RawAgencyPrice" localSheetId="28">#REF!</definedName>
    <definedName name="RawAgencyPrice" localSheetId="1">#REF!</definedName>
    <definedName name="RawAgencyPrice">#REF!</definedName>
    <definedName name="RBData" localSheetId="28">#REF!</definedName>
    <definedName name="RBData" localSheetId="1">#REF!</definedName>
    <definedName name="RBData">#REF!</definedName>
    <definedName name="RCF" localSheetId="1">#REF!</definedName>
    <definedName name="RCF">#REF!</definedName>
    <definedName name="RCKM" localSheetId="1">#REF!</definedName>
    <definedName name="RCKM">#REF!</definedName>
    <definedName name="Rcsd" localSheetId="1">#REF!</definedName>
    <definedName name="Rcsd">#REF!</definedName>
    <definedName name="Rctc" localSheetId="1">#REF!</definedName>
    <definedName name="Rctc">#REF!</definedName>
    <definedName name="Rctpt" localSheetId="1">#REF!</definedName>
    <definedName name="Rctpt">#REF!</definedName>
    <definedName name="Rctt" localSheetId="1">#REF!</definedName>
    <definedName name="Rctt">#REF!</definedName>
    <definedName name="RDEC" localSheetId="1">#REF!</definedName>
    <definedName name="RDEC">#REF!</definedName>
    <definedName name="RDEFF" localSheetId="1">#REF!</definedName>
    <definedName name="RDEFF">#REF!</definedName>
    <definedName name="RDFC" localSheetId="1">#REF!</definedName>
    <definedName name="RDFC">#REF!</definedName>
    <definedName name="RDFU" localSheetId="1">#REF!</definedName>
    <definedName name="RDFU">#REF!</definedName>
    <definedName name="RDLIF" localSheetId="1">#REF!</definedName>
    <definedName name="RDLIF">#REF!</definedName>
    <definedName name="RDOM" localSheetId="1">#REF!</definedName>
    <definedName name="RDOM">#REF!</definedName>
    <definedName name="RDPC" localSheetId="1">#REF!</definedName>
    <definedName name="RDPC">#REF!</definedName>
    <definedName name="rdpcf" localSheetId="1">#REF!</definedName>
    <definedName name="rdpcf">#REF!</definedName>
    <definedName name="RDRC" localSheetId="1">#REF!</definedName>
    <definedName name="RDRC">#REF!</definedName>
    <definedName name="rdrdd" hidden="1">{#N/A,#N/A,FALSE,"Chi tiÆt"}</definedName>
    <definedName name="RDRF" localSheetId="1">#REF!</definedName>
    <definedName name="RDRF">#REF!</definedName>
    <definedName name="re" hidden="1">{"'Sheet1'!$L$16"}</definedName>
    <definedName name="_xlnm.Recorder" localSheetId="1">#REF!</definedName>
    <definedName name="_xlnm.Recorder">#REF!</definedName>
    <definedName name="RECOUT">#N/A</definedName>
    <definedName name="REG" localSheetId="1">#REF!</definedName>
    <definedName name="REG">#REF!</definedName>
    <definedName name="Reselects" localSheetId="28">#REF!</definedName>
    <definedName name="Reselects" localSheetId="1">#REF!</definedName>
    <definedName name="Reselects">#REF!</definedName>
    <definedName name="RFNZ3" localSheetId="1">#REF!</definedName>
    <definedName name="RFNZ3">#REF!</definedName>
    <definedName name="RFP003A" localSheetId="0">#REF!</definedName>
    <definedName name="RFP003A" localSheetId="28">#REF!</definedName>
    <definedName name="RFP003A" localSheetId="1">#REF!</definedName>
    <definedName name="RFP003A" localSheetId="30">#REF!</definedName>
    <definedName name="RFP003A">#REF!</definedName>
    <definedName name="RFP003B" localSheetId="0">#REF!</definedName>
    <definedName name="RFP003B" localSheetId="28">#REF!</definedName>
    <definedName name="RFP003B" localSheetId="1">#REF!</definedName>
    <definedName name="RFP003B" localSheetId="30">#REF!</definedName>
    <definedName name="RFP003B">#REF!</definedName>
    <definedName name="RFP003C" localSheetId="0">#REF!</definedName>
    <definedName name="RFP003C" localSheetId="28">#REF!</definedName>
    <definedName name="RFP003C" localSheetId="1">#REF!</definedName>
    <definedName name="RFP003C" localSheetId="30">#REF!</definedName>
    <definedName name="RFP003C">#REF!</definedName>
    <definedName name="RFP003D" localSheetId="0">#REF!</definedName>
    <definedName name="RFP003D" localSheetId="28">#REF!</definedName>
    <definedName name="RFP003D" localSheetId="1">#REF!</definedName>
    <definedName name="RFP003D" localSheetId="30">#REF!</definedName>
    <definedName name="RFP003D">#REF!</definedName>
    <definedName name="RFP003E" localSheetId="0">#REF!</definedName>
    <definedName name="RFP003E" localSheetId="28">#REF!</definedName>
    <definedName name="RFP003E" localSheetId="1">#REF!</definedName>
    <definedName name="RFP003E" localSheetId="30">#REF!</definedName>
    <definedName name="RFP003E">#REF!</definedName>
    <definedName name="RFP003F" localSheetId="0">#REF!</definedName>
    <definedName name="RFP003F" localSheetId="28">#REF!</definedName>
    <definedName name="RFP003F" localSheetId="1">#REF!</definedName>
    <definedName name="RFP003F" localSheetId="30">#REF!</definedName>
    <definedName name="RFP003F">#REF!</definedName>
    <definedName name="RGLIF" localSheetId="1">#REF!</definedName>
    <definedName name="RGLIF">#REF!</definedName>
    <definedName name="Rh" localSheetId="28">#REF!</definedName>
    <definedName name="Rh" localSheetId="1">#REF!</definedName>
    <definedName name="Rh">#REF!</definedName>
    <definedName name="RhCockh" localSheetId="28">#REF!</definedName>
    <definedName name="RhCockh" localSheetId="1">#REF!</definedName>
    <definedName name="RhCockh">#REF!</definedName>
    <definedName name="RHEC" localSheetId="1">#REF!</definedName>
    <definedName name="RHEC">#REF!</definedName>
    <definedName name="RHEFF" localSheetId="1">#REF!</definedName>
    <definedName name="RHEFF">#REF!</definedName>
    <definedName name="rhgrs" hidden="1">{"'Sheet1'!$L$16"}</definedName>
    <definedName name="RHHC" localSheetId="1">#REF!</definedName>
    <definedName name="RHHC">#REF!</definedName>
    <definedName name="RHLIF" localSheetId="1">#REF!</definedName>
    <definedName name="RHLIF">#REF!</definedName>
    <definedName name="RHOM" localSheetId="1">#REF!</definedName>
    <definedName name="RHOM">#REF!</definedName>
    <definedName name="rhrewhehe" hidden="1">{#N/A,#N/A,FALSE,"Chi tiÆt"}</definedName>
    <definedName name="RIR" localSheetId="1">#REF!</definedName>
    <definedName name="RIR">#REF!</definedName>
    <definedName name="rjf" hidden="1">{"Offgrid",#N/A,FALSE,"OFFGRID";"Region",#N/A,FALSE,"REGION";"Offgrid -2",#N/A,FALSE,"OFFGRID";"WTP",#N/A,FALSE,"WTP";"WTP -2",#N/A,FALSE,"WTP";"Project",#N/A,FALSE,"PROJECT";"Summary -2",#N/A,FALSE,"SUMMARY"}</definedName>
    <definedName name="RLd" localSheetId="1">#REF!</definedName>
    <definedName name="RLd">#REF!</definedName>
    <definedName name="RLF" localSheetId="1">#REF!</definedName>
    <definedName name="RLF">#REF!</definedName>
    <definedName name="RLKM" localSheetId="1">#REF!</definedName>
    <definedName name="RLKM">#REF!</definedName>
    <definedName name="RLL" localSheetId="1">#REF!</definedName>
    <definedName name="RLL">#REF!</definedName>
    <definedName name="RLOM" localSheetId="1">#REF!</definedName>
    <definedName name="RLOM">#REF!</definedName>
    <definedName name="Rn" localSheetId="1">#REF!</definedName>
    <definedName name="Rn">#REF!</definedName>
    <definedName name="Rncot" localSheetId="1">#REF!</definedName>
    <definedName name="Rncot">#REF!</definedName>
    <definedName name="Rndam" localSheetId="1">#REF!</definedName>
    <definedName name="Rndam">#REF!</definedName>
    <definedName name="rnp">32</definedName>
    <definedName name="ro0" localSheetId="1">#REF!</definedName>
    <definedName name="ro0">#REF!</definedName>
    <definedName name="rong1" localSheetId="1">#REF!</definedName>
    <definedName name="rong1">#REF!</definedName>
    <definedName name="rong2" localSheetId="1">#REF!</definedName>
    <definedName name="rong2">#REF!</definedName>
    <definedName name="rong3" localSheetId="1">#REF!</definedName>
    <definedName name="rong3">#REF!</definedName>
    <definedName name="rong4" localSheetId="1">#REF!</definedName>
    <definedName name="rong4">#REF!</definedName>
    <definedName name="rong5" localSheetId="1">#REF!</definedName>
    <definedName name="rong5">#REF!</definedName>
    <definedName name="rong6" localSheetId="1">#REF!</definedName>
    <definedName name="rong6">#REF!</definedName>
    <definedName name="Round" localSheetId="27">#REF!</definedName>
    <definedName name="Round" localSheetId="28">#REF!</definedName>
    <definedName name="Round" localSheetId="1">#REF!</definedName>
    <definedName name="Round">#REF!</definedName>
    <definedName name="RPHEC" localSheetId="1">#REF!</definedName>
    <definedName name="RPHEC">#REF!</definedName>
    <definedName name="RPHLIF" localSheetId="1">#REF!</definedName>
    <definedName name="RPHLIF">#REF!</definedName>
    <definedName name="RPHOM" localSheetId="1">#REF!</definedName>
    <definedName name="RPHOM">#REF!</definedName>
    <definedName name="RPHPC" localSheetId="1">#REF!</definedName>
    <definedName name="RPHPC">#REF!</definedName>
    <definedName name="RSBC" localSheetId="1">#REF!</definedName>
    <definedName name="RSBC">#REF!</definedName>
    <definedName name="RSBLIF" localSheetId="1">#REF!</definedName>
    <definedName name="RSBLIF">#REF!</definedName>
    <definedName name="RSD" localSheetId="1">#REF!</definedName>
    <definedName name="RSD">#REF!</definedName>
    <definedName name="RSIC" localSheetId="1">#REF!</definedName>
    <definedName name="RSIC">#REF!</definedName>
    <definedName name="RSIN" localSheetId="1">#REF!</definedName>
    <definedName name="RSIN">#REF!</definedName>
    <definedName name="RSLIF" localSheetId="1">#REF!</definedName>
    <definedName name="RSLIF">#REF!</definedName>
    <definedName name="RSOM" localSheetId="1">#REF!</definedName>
    <definedName name="RSOM">#REF!</definedName>
    <definedName name="RSPI" localSheetId="1">#REF!</definedName>
    <definedName name="RSPI">#REF!</definedName>
    <definedName name="RSSC" localSheetId="1">#REF!</definedName>
    <definedName name="RSSC">#REF!</definedName>
    <definedName name="RT_1" localSheetId="1">#REF!</definedName>
    <definedName name="RT_1">#REF!</definedName>
    <definedName name="RTC" localSheetId="1">#REF!</definedName>
    <definedName name="RTC">#REF!</definedName>
    <definedName name="RTT" localSheetId="1">#REF!</definedName>
    <definedName name="RTT">#REF!</definedName>
    <definedName name="Ru" localSheetId="1">#REF!</definedName>
    <definedName name="Ru">#REF!</definedName>
    <definedName name="RWTPhi" localSheetId="1">#REF!</definedName>
    <definedName name="RWTPhi">#REF!</definedName>
    <definedName name="RWTPlo" localSheetId="1">#REF!</definedName>
    <definedName name="RWTPlo">#REF!</definedName>
    <definedName name="ryhtrd" hidden="1">{#N/A,#N/A,FALSE,"Chi tiÆt"}</definedName>
    <definedName name="s" localSheetId="28" hidden="1">{"'Sheet1'!$L$16"}</definedName>
    <definedName name="s" localSheetId="29" hidden="1">{"'Sheet1'!$L$16"}</definedName>
    <definedName name="s" hidden="1">{"'Sheet1'!$L$16"}</definedName>
    <definedName name="S.1" localSheetId="1">CELL("ROW",#REF!)</definedName>
    <definedName name="S.1">CELL("ROW",#REF!)</definedName>
    <definedName name="S.2" localSheetId="1">CELL("ROW",#REF!)</definedName>
    <definedName name="S.2">CELL("ROW",#REF!)</definedName>
    <definedName name="S_" localSheetId="27">#REF!</definedName>
    <definedName name="S_" localSheetId="28">#REF!</definedName>
    <definedName name="S_" localSheetId="1">#REF!</definedName>
    <definedName name="S_">#REF!</definedName>
    <definedName name="s3tb" localSheetId="1">#REF!</definedName>
    <definedName name="s3tb">#REF!</definedName>
    <definedName name="s4tb" localSheetId="1">#REF!</definedName>
    <definedName name="s4tb">#REF!</definedName>
    <definedName name="s51.5" localSheetId="1">#REF!</definedName>
    <definedName name="s51.5">#REF!</definedName>
    <definedName name="s5tb" localSheetId="1">#REF!</definedName>
    <definedName name="s5tb">#REF!</definedName>
    <definedName name="s71.5" localSheetId="1">#REF!</definedName>
    <definedName name="s71.5">#REF!</definedName>
    <definedName name="s7tb" localSheetId="1">#REF!</definedName>
    <definedName name="s7tb">#REF!</definedName>
    <definedName name="SALESPLAN" localSheetId="28">#REF!</definedName>
    <definedName name="SALESPLAN" localSheetId="1">#REF!</definedName>
    <definedName name="SALESPLAN">#REF!</definedName>
    <definedName name="san" localSheetId="1">#REF!</definedName>
    <definedName name="san">#REF!</definedName>
    <definedName name="San_Tennis" localSheetId="1">#REF!</definedName>
    <definedName name="San_Tennis">#REF!</definedName>
    <definedName name="sand" localSheetId="1">#REF!</definedName>
    <definedName name="sand">#REF!</definedName>
    <definedName name="sau_47" localSheetId="1">#REF!</definedName>
    <definedName name="sau_47">#REF!</definedName>
    <definedName name="SB_1" localSheetId="1">#REF!</definedName>
    <definedName name="SB_1">#REF!</definedName>
    <definedName name="SBBK" localSheetId="1">#REF!</definedName>
    <definedName name="SBBK">#REF!</definedName>
    <definedName name="sbc" localSheetId="1">#REF!</definedName>
    <definedName name="sbc">#REF!</definedName>
    <definedName name="sc3_47" localSheetId="1">#REF!</definedName>
    <definedName name="sc3_47">#REF!</definedName>
    <definedName name="scao98" localSheetId="28">#REF!</definedName>
    <definedName name="scao98" localSheetId="1">#REF!</definedName>
    <definedName name="scao98">#REF!</definedName>
    <definedName name="SCH" localSheetId="0">#REF!</definedName>
    <definedName name="SCH" localSheetId="28">#REF!</definedName>
    <definedName name="SCH" localSheetId="1">#REF!</definedName>
    <definedName name="SCH" localSheetId="30">#REF!</definedName>
    <definedName name="SCH">#REF!</definedName>
    <definedName name="sd1p" localSheetId="1">#REF!</definedName>
    <definedName name="sd1p">#REF!</definedName>
    <definedName name="sd1p_16" localSheetId="1">#REF!</definedName>
    <definedName name="sd1p_16">#REF!</definedName>
    <definedName name="sd1p_20" localSheetId="1">#REF!</definedName>
    <definedName name="sd1p_20">#REF!</definedName>
    <definedName name="sd1p_22" localSheetId="1">#REF!</definedName>
    <definedName name="sd1p_22">#REF!</definedName>
    <definedName name="sd1p_29" localSheetId="1">#REF!</definedName>
    <definedName name="sd1p_29">#REF!</definedName>
    <definedName name="sd3p_16" localSheetId="1">#REF!</definedName>
    <definedName name="sd3p_16">#REF!</definedName>
    <definedName name="sd3p_20" localSheetId="1">#REF!</definedName>
    <definedName name="sd3p_20">#REF!</definedName>
    <definedName name="sd3p_22" localSheetId="1">#REF!</definedName>
    <definedName name="sd3p_22">#REF!</definedName>
    <definedName name="sd3p_29" localSheetId="1">#REF!</definedName>
    <definedName name="sd3p_29">#REF!</definedName>
    <definedName name="SDDL" localSheetId="1">#REF!</definedName>
    <definedName name="SDDL">#REF!</definedName>
    <definedName name="SDDL_47" localSheetId="1">#REF!</definedName>
    <definedName name="SDDL_47">#REF!</definedName>
    <definedName name="SDMONG" localSheetId="0">#REF!</definedName>
    <definedName name="SDMONG" localSheetId="1">#REF!</definedName>
    <definedName name="SDMONG">#REF!</definedName>
    <definedName name="Sè_l_îng" localSheetId="27">#REF!</definedName>
    <definedName name="Sè_l_îng" localSheetId="28">#REF!</definedName>
    <definedName name="Sè_l_îng" localSheetId="1">#REF!</definedName>
    <definedName name="Sè_l_îng">#REF!</definedName>
    <definedName name="sencount" hidden="1">2</definedName>
    <definedName name="sgnc_47" localSheetId="1">#REF!</definedName>
    <definedName name="sgnc_47">#REF!</definedName>
    <definedName name="sgsr" hidden="1">{"'Sheet1'!$L$16"}</definedName>
    <definedName name="sgvl_47" localSheetId="1">#REF!</definedName>
    <definedName name="sgvl_47">#REF!</definedName>
    <definedName name="Sheet" localSheetId="1">#REF!</definedName>
    <definedName name="Sheet">#REF!</definedName>
    <definedName name="Sheet1" localSheetId="0">#REF!</definedName>
    <definedName name="Sheet1" localSheetId="1">#REF!</definedName>
    <definedName name="Sheet1">#REF!</definedName>
    <definedName name="sho" localSheetId="1">#REF!</definedName>
    <definedName name="sho">#REF!</definedName>
    <definedName name="shsrhtr" hidden="1">{"'Sheet1'!$L$16"}</definedName>
    <definedName name="sht" localSheetId="1">#REF!</definedName>
    <definedName name="sht">#REF!</definedName>
    <definedName name="sht_17" localSheetId="1">#REF!</definedName>
    <definedName name="sht_17">#REF!</definedName>
    <definedName name="sht1p" localSheetId="1">#REF!</definedName>
    <definedName name="sht1p">#REF!</definedName>
    <definedName name="sht1p_16" localSheetId="1">#REF!</definedName>
    <definedName name="sht1p_16">#REF!</definedName>
    <definedName name="sht1p_20" localSheetId="1">#REF!</definedName>
    <definedName name="sht1p_20">#REF!</definedName>
    <definedName name="sht1p_22" localSheetId="1">#REF!</definedName>
    <definedName name="sht1p_22">#REF!</definedName>
    <definedName name="sht1p_29" localSheetId="1">#REF!</definedName>
    <definedName name="sht1p_29">#REF!</definedName>
    <definedName name="sht3p_16" localSheetId="1">#REF!</definedName>
    <definedName name="sht3p_16">#REF!</definedName>
    <definedName name="sht3p_20" localSheetId="1">#REF!</definedName>
    <definedName name="sht3p_20">#REF!</definedName>
    <definedName name="sht3p_22" localSheetId="1">#REF!</definedName>
    <definedName name="sht3p_22">#REF!</definedName>
    <definedName name="sht3p_29" localSheetId="1">#REF!</definedName>
    <definedName name="sht3p_29">#REF!</definedName>
    <definedName name="sieucao" localSheetId="28">#REF!</definedName>
    <definedName name="sieucao" localSheetId="1">#REF!</definedName>
    <definedName name="sieucao">#REF!</definedName>
    <definedName name="SIZE" localSheetId="0">#REF!</definedName>
    <definedName name="SIZE" localSheetId="28">#REF!</definedName>
    <definedName name="SIZE" localSheetId="1">#REF!</definedName>
    <definedName name="SIZE" localSheetId="30">#REF!</definedName>
    <definedName name="SIZE">#REF!</definedName>
    <definedName name="skt" localSheetId="1">#REF!</definedName>
    <definedName name="skt">#REF!</definedName>
    <definedName name="SL" localSheetId="1">#REF!</definedName>
    <definedName name="SL">#REF!</definedName>
    <definedName name="SL_CRD" localSheetId="0">#REF!</definedName>
    <definedName name="SL_CRD" localSheetId="1">#REF!</definedName>
    <definedName name="SL_CRD">#REF!</definedName>
    <definedName name="SL_CRS" localSheetId="0">#REF!</definedName>
    <definedName name="SL_CRS" localSheetId="1">#REF!</definedName>
    <definedName name="SL_CRS">#REF!</definedName>
    <definedName name="SL_CS" localSheetId="0">#REF!</definedName>
    <definedName name="SL_CS" localSheetId="1">#REF!</definedName>
    <definedName name="SL_CS">#REF!</definedName>
    <definedName name="SL_DD" localSheetId="0">#REF!</definedName>
    <definedName name="SL_DD" localSheetId="1">#REF!</definedName>
    <definedName name="SL_DD">#REF!</definedName>
    <definedName name="slg" localSheetId="1">#REF!</definedName>
    <definedName name="slg">#REF!</definedName>
    <definedName name="SLT" localSheetId="1">#REF!</definedName>
    <definedName name="SLT">#REF!</definedName>
    <definedName name="SM" localSheetId="1">#REF!</definedName>
    <definedName name="SM">#REF!</definedName>
    <definedName name="SMBA" localSheetId="1">#REF!</definedName>
    <definedName name="SMBA">#REF!</definedName>
    <definedName name="SMK" localSheetId="1">#REF!</definedName>
    <definedName name="SMK">#REF!</definedName>
    <definedName name="SN3_47" localSheetId="1">#REF!</definedName>
    <definedName name="SN3_47">#REF!</definedName>
    <definedName name="Sng" localSheetId="1">#REF!</definedName>
    <definedName name="Sng">#REF!</definedName>
    <definedName name="soc3p" localSheetId="0">#REF!</definedName>
    <definedName name="soc3p" localSheetId="1">#REF!</definedName>
    <definedName name="soc3p">#REF!</definedName>
    <definedName name="SoCai" localSheetId="1">#REF!</definedName>
    <definedName name="SoCai">#REF!</definedName>
    <definedName name="SoftWarrantyRate">15%</definedName>
    <definedName name="Soi" localSheetId="1">#REF!</definedName>
    <definedName name="Soi">#REF!</definedName>
    <definedName name="soichon12" localSheetId="0">#REF!</definedName>
    <definedName name="soichon12" localSheetId="1">#REF!</definedName>
    <definedName name="soichon12">#REF!</definedName>
    <definedName name="soichon24" localSheetId="0">#REF!</definedName>
    <definedName name="soichon24" localSheetId="1">#REF!</definedName>
    <definedName name="soichon24">#REF!</definedName>
    <definedName name="soichon46" localSheetId="0">#REF!</definedName>
    <definedName name="soichon46" localSheetId="1">#REF!</definedName>
    <definedName name="soichon46">#REF!</definedName>
    <definedName name="solieu" localSheetId="1">#REF!</definedName>
    <definedName name="solieu">#REF!</definedName>
    <definedName name="SOLUONG" localSheetId="1">#REF!</definedName>
    <definedName name="SOLUONG">#REF!</definedName>
    <definedName name="Soluong1P" localSheetId="1">#REF!</definedName>
    <definedName name="Soluong1P">#REF!</definedName>
    <definedName name="Soluong3P" localSheetId="1">#REF!</definedName>
    <definedName name="Soluong3P">#REF!</definedName>
    <definedName name="SoluongA" localSheetId="1">#REF!</definedName>
    <definedName name="SoluongA">#REF!</definedName>
    <definedName name="SoluongA_31" localSheetId="1">#REF!</definedName>
    <definedName name="SoluongA_31">#REF!</definedName>
    <definedName name="SoluongA_32" localSheetId="1">#REF!</definedName>
    <definedName name="SoluongA_32">#REF!</definedName>
    <definedName name="SoluongA_35" localSheetId="1">#REF!</definedName>
    <definedName name="SoluongA_35">#REF!</definedName>
    <definedName name="SoluongA_36" localSheetId="1">#REF!</definedName>
    <definedName name="SoluongA_36">#REF!</definedName>
    <definedName name="SoluongA_47" localSheetId="1">#REF!</definedName>
    <definedName name="SoluongA_47">#REF!</definedName>
    <definedName name="SoluongB" localSheetId="1">#REF!</definedName>
    <definedName name="SoluongB">#REF!</definedName>
    <definedName name="SoluongB_31" localSheetId="1">#REF!</definedName>
    <definedName name="SoluongB_31">#REF!</definedName>
    <definedName name="SoluongB_32" localSheetId="1">#REF!</definedName>
    <definedName name="SoluongB_32">#REF!</definedName>
    <definedName name="SoluongB_35" localSheetId="1">#REF!</definedName>
    <definedName name="SoluongB_35">#REF!</definedName>
    <definedName name="SoluongB_36" localSheetId="1">#REF!</definedName>
    <definedName name="SoluongB_36">#REF!</definedName>
    <definedName name="SoluongB_47" localSheetId="1">#REF!</definedName>
    <definedName name="SoluongB_47">#REF!</definedName>
    <definedName name="soluongdien" localSheetId="1">#REF!</definedName>
    <definedName name="soluongdien">#REF!</definedName>
    <definedName name="SoluongHA" localSheetId="1">#REF!</definedName>
    <definedName name="SoluongHA">#REF!</definedName>
    <definedName name="SORT" localSheetId="0">#REF!</definedName>
    <definedName name="SORT" localSheetId="28">#REF!</definedName>
    <definedName name="SORT" localSheetId="1">#REF!</definedName>
    <definedName name="SORT" localSheetId="30">#REF!</definedName>
    <definedName name="SORT">#REF!</definedName>
    <definedName name="SORT_AREA_30" localSheetId="1">#REF!</definedName>
    <definedName name="SORT_AREA_30">#REF!</definedName>
    <definedName name="SORT_AREA_31" localSheetId="1">#REF!</definedName>
    <definedName name="SORT_AREA_31">#REF!</definedName>
    <definedName name="SORT_AREA_32" localSheetId="1">#REF!</definedName>
    <definedName name="SORT_AREA_32">#REF!</definedName>
    <definedName name="SORT_AREA_33" localSheetId="1">#REF!</definedName>
    <definedName name="SORT_AREA_33">#REF!</definedName>
    <definedName name="SORT_AREA_34" localSheetId="1">#REF!</definedName>
    <definedName name="SORT_AREA_34">#REF!</definedName>
    <definedName name="SORT_AREA_47" localSheetId="1">#REF!</definedName>
    <definedName name="SORT_AREA_47">#REF!</definedName>
    <definedName name="Sothutu" localSheetId="1">#REF!</definedName>
    <definedName name="Sothutu">#REF!</definedName>
    <definedName name="SP_1">NA()</definedName>
    <definedName name="Spanner_Auto_File">"C:\My Documents\tinh cdo.x2a"</definedName>
    <definedName name="SPEC" localSheetId="0">#REF!</definedName>
    <definedName name="SPEC" localSheetId="28">#REF!</definedName>
    <definedName name="SPEC" localSheetId="1">#REF!</definedName>
    <definedName name="SPEC" localSheetId="30">#REF!</definedName>
    <definedName name="SPEC">#REF!</definedName>
    <definedName name="SPECSUMMARY" localSheetId="0">#REF!</definedName>
    <definedName name="SPECSUMMARY" localSheetId="28">#REF!</definedName>
    <definedName name="SPECSUMMARY" localSheetId="1">#REF!</definedName>
    <definedName name="SPECSUMMARY" localSheetId="30">#REF!</definedName>
    <definedName name="SPECSUMMARY">#REF!</definedName>
    <definedName name="spk1p_47" localSheetId="1">#REF!</definedName>
    <definedName name="spk1p_47">#REF!</definedName>
    <definedName name="spk3p_47" localSheetId="1">#REF!</definedName>
    <definedName name="spk3p_47">#REF!</definedName>
    <definedName name="Sprack" localSheetId="1">#REF!</definedName>
    <definedName name="Sprack">#REF!</definedName>
    <definedName name="sss" localSheetId="0">#REF!</definedName>
    <definedName name="sss" localSheetId="1">#REF!</definedName>
    <definedName name="sss">#REF!</definedName>
    <definedName name="st" localSheetId="1">#REF!</definedName>
    <definedName name="st">#REF!</definedName>
    <definedName name="st1p" localSheetId="1">#REF!</definedName>
    <definedName name="st1p">#REF!</definedName>
    <definedName name="st1p_16" localSheetId="1">#REF!</definedName>
    <definedName name="st1p_16">#REF!</definedName>
    <definedName name="st1p_20" localSheetId="1">#REF!</definedName>
    <definedName name="st1p_20">#REF!</definedName>
    <definedName name="st1p_22" localSheetId="1">#REF!</definedName>
    <definedName name="st1p_22">#REF!</definedName>
    <definedName name="st1p_29" localSheetId="1">#REF!</definedName>
    <definedName name="st1p_29">#REF!</definedName>
    <definedName name="st3p_16" localSheetId="1">#REF!</definedName>
    <definedName name="st3p_16">#REF!</definedName>
    <definedName name="st3p_20" localSheetId="1">#REF!</definedName>
    <definedName name="st3p_20">#REF!</definedName>
    <definedName name="st3p_22" localSheetId="1">#REF!</definedName>
    <definedName name="st3p_22">#REF!</definedName>
    <definedName name="st3p_29" localSheetId="1">#REF!</definedName>
    <definedName name="st3p_29">#REF!</definedName>
    <definedName name="start" localSheetId="28">#REF!</definedName>
    <definedName name="start" localSheetId="1">#REF!</definedName>
    <definedName name="start">#REF!</definedName>
    <definedName name="Start_1" localSheetId="0">#REF!</definedName>
    <definedName name="Start_1" localSheetId="28">#REF!</definedName>
    <definedName name="Start_1" localSheetId="1">#REF!</definedName>
    <definedName name="Start_1" localSheetId="30">#REF!</definedName>
    <definedName name="Start_1">#REF!</definedName>
    <definedName name="Start_10" localSheetId="0">#REF!</definedName>
    <definedName name="Start_10" localSheetId="28">#REF!</definedName>
    <definedName name="Start_10" localSheetId="1">#REF!</definedName>
    <definedName name="Start_10" localSheetId="30">#REF!</definedName>
    <definedName name="Start_10">#REF!</definedName>
    <definedName name="Start_11" localSheetId="0">#REF!</definedName>
    <definedName name="Start_11" localSheetId="28">#REF!</definedName>
    <definedName name="Start_11" localSheetId="1">#REF!</definedName>
    <definedName name="Start_11" localSheetId="30">#REF!</definedName>
    <definedName name="Start_11">#REF!</definedName>
    <definedName name="Start_12" localSheetId="0">#REF!</definedName>
    <definedName name="Start_12" localSheetId="28">#REF!</definedName>
    <definedName name="Start_12" localSheetId="1">#REF!</definedName>
    <definedName name="Start_12" localSheetId="30">#REF!</definedName>
    <definedName name="Start_12">#REF!</definedName>
    <definedName name="Start_13" localSheetId="0">#REF!</definedName>
    <definedName name="Start_13" localSheetId="28">#REF!</definedName>
    <definedName name="Start_13" localSheetId="1">#REF!</definedName>
    <definedName name="Start_13" localSheetId="30">#REF!</definedName>
    <definedName name="Start_13">#REF!</definedName>
    <definedName name="Start_2" localSheetId="0">#REF!</definedName>
    <definedName name="Start_2" localSheetId="28">#REF!</definedName>
    <definedName name="Start_2" localSheetId="1">#REF!</definedName>
    <definedName name="Start_2" localSheetId="30">#REF!</definedName>
    <definedName name="Start_2">#REF!</definedName>
    <definedName name="Start_3" localSheetId="0">#REF!</definedName>
    <definedName name="Start_3" localSheetId="28">#REF!</definedName>
    <definedName name="Start_3" localSheetId="1">#REF!</definedName>
    <definedName name="Start_3" localSheetId="30">#REF!</definedName>
    <definedName name="Start_3">#REF!</definedName>
    <definedName name="Start_4" localSheetId="0">#REF!</definedName>
    <definedName name="Start_4" localSheetId="28">#REF!</definedName>
    <definedName name="Start_4" localSheetId="1">#REF!</definedName>
    <definedName name="Start_4" localSheetId="30">#REF!</definedName>
    <definedName name="Start_4">#REF!</definedName>
    <definedName name="Start_5" localSheetId="0">#REF!</definedName>
    <definedName name="Start_5" localSheetId="28">#REF!</definedName>
    <definedName name="Start_5" localSheetId="1">#REF!</definedName>
    <definedName name="Start_5" localSheetId="30">#REF!</definedName>
    <definedName name="Start_5">#REF!</definedName>
    <definedName name="Start_6" localSheetId="0">#REF!</definedName>
    <definedName name="Start_6" localSheetId="28">#REF!</definedName>
    <definedName name="Start_6" localSheetId="1">#REF!</definedName>
    <definedName name="Start_6" localSheetId="30">#REF!</definedName>
    <definedName name="Start_6">#REF!</definedName>
    <definedName name="Start_7" localSheetId="0">#REF!</definedName>
    <definedName name="Start_7" localSheetId="28">#REF!</definedName>
    <definedName name="Start_7" localSheetId="1">#REF!</definedName>
    <definedName name="Start_7" localSheetId="30">#REF!</definedName>
    <definedName name="Start_7">#REF!</definedName>
    <definedName name="Start_8" localSheetId="0">#REF!</definedName>
    <definedName name="Start_8" localSheetId="28">#REF!</definedName>
    <definedName name="Start_8" localSheetId="1">#REF!</definedName>
    <definedName name="Start_8" localSheetId="30">#REF!</definedName>
    <definedName name="Start_8">#REF!</definedName>
    <definedName name="Start_9" localSheetId="0">#REF!</definedName>
    <definedName name="Start_9" localSheetId="28">#REF!</definedName>
    <definedName name="Start_9" localSheetId="1">#REF!</definedName>
    <definedName name="Start_9" localSheetId="30">#REF!</definedName>
    <definedName name="Start_9">#REF!</definedName>
    <definedName name="Stt" localSheetId="1">#REF!</definedName>
    <definedName name="Stt">#REF!</definedName>
    <definedName name="SU" localSheetId="0">#REF!</definedName>
    <definedName name="SU" localSheetId="1">#REF!</definedName>
    <definedName name="SU">#REF!</definedName>
    <definedName name="sub" localSheetId="1">#REF!</definedName>
    <definedName name="sub">#REF!</definedName>
    <definedName name="SuIIC70" localSheetId="1">#REF!</definedName>
    <definedName name="SuIIC70">#REF!</definedName>
    <definedName name="SuIIC70_30" localSheetId="1">#REF!</definedName>
    <definedName name="SuIIC70_30">#REF!</definedName>
    <definedName name="SuIIC70_31" localSheetId="1">#REF!</definedName>
    <definedName name="SuIIC70_31">#REF!</definedName>
    <definedName name="SuIIC70_32" localSheetId="1">#REF!</definedName>
    <definedName name="SuIIC70_32">#REF!</definedName>
    <definedName name="SuIIC70_33" localSheetId="1">#REF!</definedName>
    <definedName name="SuIIC70_33">#REF!</definedName>
    <definedName name="SuIIC70_34" localSheetId="1">#REF!</definedName>
    <definedName name="SuIIC70_34">#REF!</definedName>
    <definedName name="SuIIC70_47" localSheetId="1">#REF!</definedName>
    <definedName name="SuIIC70_47">#REF!</definedName>
    <definedName name="SUL" localSheetId="1">#REF!</definedName>
    <definedName name="SUL">#REF!</definedName>
    <definedName name="SUM" localSheetId="1">#REF!,#REF!</definedName>
    <definedName name="SUM">#REF!,#REF!</definedName>
    <definedName name="SUMITOMO" localSheetId="1">#REF!</definedName>
    <definedName name="SUMITOMO">#REF!</definedName>
    <definedName name="SUMITOMO_GT" localSheetId="1">#REF!</definedName>
    <definedName name="SUMITOMO_GT">#REF!</definedName>
    <definedName name="SUMMARY" localSheetId="0">#REF!</definedName>
    <definedName name="SUMMARY" localSheetId="28">#REF!</definedName>
    <definedName name="SUMMARY" localSheetId="1">#REF!</definedName>
    <definedName name="SUMMARY" localSheetId="30">#REF!</definedName>
    <definedName name="SUMMARY">#REF!</definedName>
    <definedName name="sur" localSheetId="1">#REF!</definedName>
    <definedName name="sur">#REF!</definedName>
    <definedName name="SVC" localSheetId="1">#REF!</definedName>
    <definedName name="SVC">#REF!</definedName>
    <definedName name="T_dat" localSheetId="1">#REF!</definedName>
    <definedName name="T_dat">#REF!</definedName>
    <definedName name="t101p" localSheetId="0">#REF!</definedName>
    <definedName name="t101p" localSheetId="1">#REF!</definedName>
    <definedName name="t101p">#REF!</definedName>
    <definedName name="t101p_16" localSheetId="1">#REF!</definedName>
    <definedName name="t101p_16">#REF!</definedName>
    <definedName name="t101p_20" localSheetId="1">#REF!</definedName>
    <definedName name="t101p_20">#REF!</definedName>
    <definedName name="t101p_22" localSheetId="1">#REF!</definedName>
    <definedName name="t101p_22">#REF!</definedName>
    <definedName name="t101p_29" localSheetId="1">#REF!</definedName>
    <definedName name="t101p_29">#REF!</definedName>
    <definedName name="t103p" localSheetId="0">#REF!</definedName>
    <definedName name="t103p" localSheetId="1">#REF!</definedName>
    <definedName name="t103p">#REF!</definedName>
    <definedName name="t103p_47" localSheetId="1">#REF!</definedName>
    <definedName name="t103p_47">#REF!</definedName>
    <definedName name="t105mnc_47" localSheetId="1">#REF!</definedName>
    <definedName name="t105mnc_47">#REF!</definedName>
    <definedName name="t10m" localSheetId="1">#REF!</definedName>
    <definedName name="t10m">#REF!</definedName>
    <definedName name="t10m_17" localSheetId="1">#REF!</definedName>
    <definedName name="t10m_17">#REF!</definedName>
    <definedName name="T10nc_10" localSheetId="1">#REF!</definedName>
    <definedName name="T10nc_10">#REF!</definedName>
    <definedName name="T10nc_11" localSheetId="1">#REF!</definedName>
    <definedName name="T10nc_11">#REF!</definedName>
    <definedName name="T10nc_12" localSheetId="1">#REF!</definedName>
    <definedName name="T10nc_12">#REF!</definedName>
    <definedName name="T10nc_13" localSheetId="1">#REF!</definedName>
    <definedName name="T10nc_13">#REF!</definedName>
    <definedName name="T10nc_14" localSheetId="1">#REF!</definedName>
    <definedName name="T10nc_14">#REF!</definedName>
    <definedName name="T10nc_15" localSheetId="1">#REF!</definedName>
    <definedName name="T10nc_15">#REF!</definedName>
    <definedName name="T10nc_17" localSheetId="1">#REF!</definedName>
    <definedName name="T10nc_17">#REF!</definedName>
    <definedName name="T10nc_18" localSheetId="1">#REF!</definedName>
    <definedName name="T10nc_18">#REF!</definedName>
    <definedName name="T10nc_19" localSheetId="1">#REF!</definedName>
    <definedName name="T10nc_19">#REF!</definedName>
    <definedName name="T10nc_3" localSheetId="1">#REF!</definedName>
    <definedName name="T10nc_3">#REF!</definedName>
    <definedName name="T10nc_30" localSheetId="1">#REF!</definedName>
    <definedName name="T10nc_30">#REF!</definedName>
    <definedName name="T10nc_31" localSheetId="1">#REF!</definedName>
    <definedName name="T10nc_31">#REF!</definedName>
    <definedName name="T10nc_32" localSheetId="1">#REF!</definedName>
    <definedName name="T10nc_32">#REF!</definedName>
    <definedName name="T10nc_33" localSheetId="1">#REF!</definedName>
    <definedName name="T10nc_33">#REF!</definedName>
    <definedName name="T10nc_34" localSheetId="1">#REF!</definedName>
    <definedName name="T10nc_34">#REF!</definedName>
    <definedName name="T10nc_35" localSheetId="1">#REF!</definedName>
    <definedName name="T10nc_35">#REF!</definedName>
    <definedName name="T10nc_36" localSheetId="1">#REF!</definedName>
    <definedName name="T10nc_36">#REF!</definedName>
    <definedName name="T10nc_37" localSheetId="1">#REF!</definedName>
    <definedName name="T10nc_37">#REF!</definedName>
    <definedName name="T10nc_4" localSheetId="1">#REF!</definedName>
    <definedName name="T10nc_4">#REF!</definedName>
    <definedName name="T10nc_47" localSheetId="1">#REF!</definedName>
    <definedName name="T10nc_47">#REF!</definedName>
    <definedName name="T10nc_5" localSheetId="1">#REF!</definedName>
    <definedName name="T10nc_5">#REF!</definedName>
    <definedName name="T10nc_6" localSheetId="1">#REF!</definedName>
    <definedName name="T10nc_6">#REF!</definedName>
    <definedName name="T10nc_7" localSheetId="1">#REF!</definedName>
    <definedName name="T10nc_7">#REF!</definedName>
    <definedName name="T10nc_8" localSheetId="1">#REF!</definedName>
    <definedName name="T10nc_8">#REF!</definedName>
    <definedName name="T10nc_9" localSheetId="1">#REF!</definedName>
    <definedName name="T10nc_9">#REF!</definedName>
    <definedName name="t10nc1p" localSheetId="0">#REF!</definedName>
    <definedName name="t10nc1p" localSheetId="1">#REF!</definedName>
    <definedName name="t10nc1p">#REF!</definedName>
    <definedName name="t10nc1p_16" localSheetId="1">#REF!</definedName>
    <definedName name="t10nc1p_16">#REF!</definedName>
    <definedName name="t10nc1p_20" localSheetId="1">#REF!</definedName>
    <definedName name="t10nc1p_20">#REF!</definedName>
    <definedName name="t10nc1p_22" localSheetId="1">#REF!</definedName>
    <definedName name="t10nc1p_22">#REF!</definedName>
    <definedName name="t10nc1p_29" localSheetId="1">#REF!</definedName>
    <definedName name="t10nc1p_29">#REF!</definedName>
    <definedName name="t10ncm_47" localSheetId="1">#REF!</definedName>
    <definedName name="t10ncm_47">#REF!</definedName>
    <definedName name="T10vc_10" localSheetId="1">#REF!</definedName>
    <definedName name="T10vc_10">#REF!</definedName>
    <definedName name="T10vc_11" localSheetId="1">#REF!</definedName>
    <definedName name="T10vc_11">#REF!</definedName>
    <definedName name="T10vc_12" localSheetId="1">#REF!</definedName>
    <definedName name="T10vc_12">#REF!</definedName>
    <definedName name="T10vc_13" localSheetId="1">#REF!</definedName>
    <definedName name="T10vc_13">#REF!</definedName>
    <definedName name="T10vc_14" localSheetId="1">#REF!</definedName>
    <definedName name="T10vc_14">#REF!</definedName>
    <definedName name="T10vc_15" localSheetId="1">#REF!</definedName>
    <definedName name="T10vc_15">#REF!</definedName>
    <definedName name="T10vc_17" localSheetId="1">#REF!</definedName>
    <definedName name="T10vc_17">#REF!</definedName>
    <definedName name="T10vc_18" localSheetId="1">#REF!</definedName>
    <definedName name="T10vc_18">#REF!</definedName>
    <definedName name="T10vc_19" localSheetId="1">#REF!</definedName>
    <definedName name="T10vc_19">#REF!</definedName>
    <definedName name="T10vc_3" localSheetId="1">#REF!</definedName>
    <definedName name="T10vc_3">#REF!</definedName>
    <definedName name="T10vc_30" localSheetId="1">#REF!</definedName>
    <definedName name="T10vc_30">#REF!</definedName>
    <definedName name="T10vc_31" localSheetId="1">#REF!</definedName>
    <definedName name="T10vc_31">#REF!</definedName>
    <definedName name="T10vc_32" localSheetId="1">#REF!</definedName>
    <definedName name="T10vc_32">#REF!</definedName>
    <definedName name="T10vc_33" localSheetId="1">#REF!</definedName>
    <definedName name="T10vc_33">#REF!</definedName>
    <definedName name="T10vc_34" localSheetId="1">#REF!</definedName>
    <definedName name="T10vc_34">#REF!</definedName>
    <definedName name="T10vc_35" localSheetId="1">#REF!</definedName>
    <definedName name="T10vc_35">#REF!</definedName>
    <definedName name="T10vc_36" localSheetId="1">#REF!</definedName>
    <definedName name="T10vc_36">#REF!</definedName>
    <definedName name="T10vc_37" localSheetId="1">#REF!</definedName>
    <definedName name="T10vc_37">#REF!</definedName>
    <definedName name="T10vc_4" localSheetId="1">#REF!</definedName>
    <definedName name="T10vc_4">#REF!</definedName>
    <definedName name="T10vc_47" localSheetId="1">#REF!</definedName>
    <definedName name="T10vc_47">#REF!</definedName>
    <definedName name="T10vc_5" localSheetId="1">#REF!</definedName>
    <definedName name="T10vc_5">#REF!</definedName>
    <definedName name="T10vc_6" localSheetId="1">#REF!</definedName>
    <definedName name="T10vc_6">#REF!</definedName>
    <definedName name="T10vc_7" localSheetId="1">#REF!</definedName>
    <definedName name="T10vc_7">#REF!</definedName>
    <definedName name="T10vc_8" localSheetId="1">#REF!</definedName>
    <definedName name="T10vc_8">#REF!</definedName>
    <definedName name="T10vc_9" localSheetId="1">#REF!</definedName>
    <definedName name="T10vc_9">#REF!</definedName>
    <definedName name="T10vl_10" localSheetId="1">#REF!</definedName>
    <definedName name="T10vl_10">#REF!</definedName>
    <definedName name="T10vl_11" localSheetId="1">#REF!</definedName>
    <definedName name="T10vl_11">#REF!</definedName>
    <definedName name="T10vl_12" localSheetId="1">#REF!</definedName>
    <definedName name="T10vl_12">#REF!</definedName>
    <definedName name="T10vl_13" localSheetId="1">#REF!</definedName>
    <definedName name="T10vl_13">#REF!</definedName>
    <definedName name="T10vl_14" localSheetId="1">#REF!</definedName>
    <definedName name="T10vl_14">#REF!</definedName>
    <definedName name="T10vl_15" localSheetId="1">#REF!</definedName>
    <definedName name="T10vl_15">#REF!</definedName>
    <definedName name="T10vl_17" localSheetId="1">#REF!</definedName>
    <definedName name="T10vl_17">#REF!</definedName>
    <definedName name="T10vl_18" localSheetId="1">#REF!</definedName>
    <definedName name="T10vl_18">#REF!</definedName>
    <definedName name="T10vl_19" localSheetId="1">#REF!</definedName>
    <definedName name="T10vl_19">#REF!</definedName>
    <definedName name="T10vl_3" localSheetId="1">#REF!</definedName>
    <definedName name="T10vl_3">#REF!</definedName>
    <definedName name="T10vl_30" localSheetId="1">#REF!</definedName>
    <definedName name="T10vl_30">#REF!</definedName>
    <definedName name="T10vl_31" localSheetId="1">#REF!</definedName>
    <definedName name="T10vl_31">#REF!</definedName>
    <definedName name="T10vl_32" localSheetId="1">#REF!</definedName>
    <definedName name="T10vl_32">#REF!</definedName>
    <definedName name="T10vl_33" localSheetId="1">#REF!</definedName>
    <definedName name="T10vl_33">#REF!</definedName>
    <definedName name="T10vl_34" localSheetId="1">#REF!</definedName>
    <definedName name="T10vl_34">#REF!</definedName>
    <definedName name="T10vl_35" localSheetId="1">#REF!</definedName>
    <definedName name="T10vl_35">#REF!</definedName>
    <definedName name="T10vl_36" localSheetId="1">#REF!</definedName>
    <definedName name="T10vl_36">#REF!</definedName>
    <definedName name="T10vl_37" localSheetId="1">#REF!</definedName>
    <definedName name="T10vl_37">#REF!</definedName>
    <definedName name="T10vl_4" localSheetId="1">#REF!</definedName>
    <definedName name="T10vl_4">#REF!</definedName>
    <definedName name="T10vl_47" localSheetId="1">#REF!</definedName>
    <definedName name="T10vl_47">#REF!</definedName>
    <definedName name="T10vl_5" localSheetId="1">#REF!</definedName>
    <definedName name="T10vl_5">#REF!</definedName>
    <definedName name="T10vl_6" localSheetId="1">#REF!</definedName>
    <definedName name="T10vl_6">#REF!</definedName>
    <definedName name="T10vl_7" localSheetId="1">#REF!</definedName>
    <definedName name="T10vl_7">#REF!</definedName>
    <definedName name="T10vl_8" localSheetId="1">#REF!</definedName>
    <definedName name="T10vl_8">#REF!</definedName>
    <definedName name="T10vl_9" localSheetId="1">#REF!</definedName>
    <definedName name="T10vl_9">#REF!</definedName>
    <definedName name="t10vl1p" localSheetId="0">#REF!</definedName>
    <definedName name="t10vl1p" localSheetId="1">#REF!</definedName>
    <definedName name="t10vl1p">#REF!</definedName>
    <definedName name="t10vl1p_16" localSheetId="1">#REF!</definedName>
    <definedName name="t10vl1p_16">#REF!</definedName>
    <definedName name="t10vl1p_20" localSheetId="1">#REF!</definedName>
    <definedName name="t10vl1p_20">#REF!</definedName>
    <definedName name="t10vl1p_22" localSheetId="1">#REF!</definedName>
    <definedName name="t10vl1p_22">#REF!</definedName>
    <definedName name="t10vl1p_29" localSheetId="1">#REF!</definedName>
    <definedName name="t10vl1p_29">#REF!</definedName>
    <definedName name="t121p" localSheetId="0">#REF!</definedName>
    <definedName name="t121p" localSheetId="1">#REF!</definedName>
    <definedName name="t121p">#REF!</definedName>
    <definedName name="t121p_47" localSheetId="1">#REF!</definedName>
    <definedName name="t121p_47">#REF!</definedName>
    <definedName name="t123p" localSheetId="0">#REF!</definedName>
    <definedName name="t123p" localSheetId="1">#REF!</definedName>
    <definedName name="t123p">#REF!</definedName>
    <definedName name="t123p_16" localSheetId="1">#REF!</definedName>
    <definedName name="t123p_16">#REF!</definedName>
    <definedName name="t123p_20" localSheetId="1">#REF!</definedName>
    <definedName name="t123p_20">#REF!</definedName>
    <definedName name="t123p_22" localSheetId="1">#REF!</definedName>
    <definedName name="t123p_22">#REF!</definedName>
    <definedName name="t123p_29" localSheetId="1">#REF!</definedName>
    <definedName name="t123p_29">#REF!</definedName>
    <definedName name="t12m_47" localSheetId="1">#REF!</definedName>
    <definedName name="t12m_47">#REF!</definedName>
    <definedName name="t12mnc_47" localSheetId="1">#REF!</definedName>
    <definedName name="t12mnc_47">#REF!</definedName>
    <definedName name="T12nc" localSheetId="1">#REF!</definedName>
    <definedName name="T12nc">#REF!</definedName>
    <definedName name="T12nc_10" localSheetId="1">#REF!</definedName>
    <definedName name="T12nc_10">#REF!</definedName>
    <definedName name="T12nc_11" localSheetId="1">#REF!</definedName>
    <definedName name="T12nc_11">#REF!</definedName>
    <definedName name="T12nc_12" localSheetId="1">#REF!</definedName>
    <definedName name="T12nc_12">#REF!</definedName>
    <definedName name="T12nc_13" localSheetId="1">#REF!</definedName>
    <definedName name="T12nc_13">#REF!</definedName>
    <definedName name="T12nc_14" localSheetId="1">#REF!</definedName>
    <definedName name="T12nc_14">#REF!</definedName>
    <definedName name="T12nc_15" localSheetId="1">#REF!</definedName>
    <definedName name="T12nc_15">#REF!</definedName>
    <definedName name="T12nc_17" localSheetId="1">#REF!</definedName>
    <definedName name="T12nc_17">#REF!</definedName>
    <definedName name="T12nc_18" localSheetId="1">#REF!</definedName>
    <definedName name="T12nc_18">#REF!</definedName>
    <definedName name="T12nc_19" localSheetId="1">#REF!</definedName>
    <definedName name="T12nc_19">#REF!</definedName>
    <definedName name="T12nc_20" localSheetId="1">#REF!</definedName>
    <definedName name="T12nc_20">#REF!</definedName>
    <definedName name="T12nc_22" localSheetId="1">#REF!</definedName>
    <definedName name="T12nc_22">#REF!</definedName>
    <definedName name="T12nc_23" localSheetId="1">#REF!</definedName>
    <definedName name="T12nc_23">#REF!</definedName>
    <definedName name="T12nc_3" localSheetId="1">#REF!</definedName>
    <definedName name="T12nc_3">#REF!</definedName>
    <definedName name="T12nc_30" localSheetId="1">#REF!</definedName>
    <definedName name="T12nc_30">#REF!</definedName>
    <definedName name="T12nc_31" localSheetId="1">#REF!</definedName>
    <definedName name="T12nc_31">#REF!</definedName>
    <definedName name="T12nc_32" localSheetId="1">#REF!</definedName>
    <definedName name="T12nc_32">#REF!</definedName>
    <definedName name="T12nc_33" localSheetId="1">#REF!</definedName>
    <definedName name="T12nc_33">#REF!</definedName>
    <definedName name="T12nc_34" localSheetId="1">#REF!</definedName>
    <definedName name="T12nc_34">#REF!</definedName>
    <definedName name="T12nc_35" localSheetId="1">#REF!</definedName>
    <definedName name="T12nc_35">#REF!</definedName>
    <definedName name="T12nc_36" localSheetId="1">#REF!</definedName>
    <definedName name="T12nc_36">#REF!</definedName>
    <definedName name="T12nc_37" localSheetId="1">#REF!</definedName>
    <definedName name="T12nc_37">#REF!</definedName>
    <definedName name="T12nc_4" localSheetId="1">#REF!</definedName>
    <definedName name="T12nc_4">#REF!</definedName>
    <definedName name="T12nc_47" localSheetId="1">#REF!</definedName>
    <definedName name="T12nc_47">#REF!</definedName>
    <definedName name="T12nc_5" localSheetId="1">#REF!</definedName>
    <definedName name="T12nc_5">#REF!</definedName>
    <definedName name="T12nc_6" localSheetId="1">#REF!</definedName>
    <definedName name="T12nc_6">#REF!</definedName>
    <definedName name="T12nc_7" localSheetId="1">#REF!</definedName>
    <definedName name="T12nc_7">#REF!</definedName>
    <definedName name="T12nc_8" localSheetId="1">#REF!</definedName>
    <definedName name="T12nc_8">#REF!</definedName>
    <definedName name="T12nc_9" localSheetId="1">#REF!</definedName>
    <definedName name="T12nc_9">#REF!</definedName>
    <definedName name="t12nc3p_16" localSheetId="1">#REF!</definedName>
    <definedName name="t12nc3p_16">#REF!</definedName>
    <definedName name="t12nc3p_20" localSheetId="1">#REF!</definedName>
    <definedName name="t12nc3p_20">#REF!</definedName>
    <definedName name="t12nc3p_22" localSheetId="1">#REF!</definedName>
    <definedName name="t12nc3p_22">#REF!</definedName>
    <definedName name="t12nc3p_29" localSheetId="1">#REF!</definedName>
    <definedName name="t12nc3p_29">#REF!</definedName>
    <definedName name="t12ncm_47" localSheetId="1">#REF!</definedName>
    <definedName name="t12ncm_47">#REF!</definedName>
    <definedName name="T12vc" localSheetId="1">#REF!</definedName>
    <definedName name="T12vc">#REF!</definedName>
    <definedName name="T12vl" localSheetId="1">#REF!</definedName>
    <definedName name="T12vl">#REF!</definedName>
    <definedName name="T12vl_10" localSheetId="1">#REF!</definedName>
    <definedName name="T12vl_10">#REF!</definedName>
    <definedName name="T12vl_11" localSheetId="1">#REF!</definedName>
    <definedName name="T12vl_11">#REF!</definedName>
    <definedName name="T12vl_12" localSheetId="1">#REF!</definedName>
    <definedName name="T12vl_12">#REF!</definedName>
    <definedName name="T12vl_13" localSheetId="1">#REF!</definedName>
    <definedName name="T12vl_13">#REF!</definedName>
    <definedName name="T12vl_14" localSheetId="1">#REF!</definedName>
    <definedName name="T12vl_14">#REF!</definedName>
    <definedName name="T12vl_15" localSheetId="1">#REF!</definedName>
    <definedName name="T12vl_15">#REF!</definedName>
    <definedName name="T12vl_17" localSheetId="1">#REF!</definedName>
    <definedName name="T12vl_17">#REF!</definedName>
    <definedName name="T12vl_18" localSheetId="1">#REF!</definedName>
    <definedName name="T12vl_18">#REF!</definedName>
    <definedName name="T12vl_19" localSheetId="1">#REF!</definedName>
    <definedName name="T12vl_19">#REF!</definedName>
    <definedName name="T12vl_20" localSheetId="1">#REF!</definedName>
    <definedName name="T12vl_20">#REF!</definedName>
    <definedName name="T12vl_22" localSheetId="1">#REF!</definedName>
    <definedName name="T12vl_22">#REF!</definedName>
    <definedName name="T12vl_23" localSheetId="1">#REF!</definedName>
    <definedName name="T12vl_23">#REF!</definedName>
    <definedName name="T12vl_3" localSheetId="1">#REF!</definedName>
    <definedName name="T12vl_3">#REF!</definedName>
    <definedName name="T12vl_30" localSheetId="1">#REF!</definedName>
    <definedName name="T12vl_30">#REF!</definedName>
    <definedName name="T12vl_31" localSheetId="1">#REF!</definedName>
    <definedName name="T12vl_31">#REF!</definedName>
    <definedName name="T12vl_32" localSheetId="1">#REF!</definedName>
    <definedName name="T12vl_32">#REF!</definedName>
    <definedName name="T12vl_33" localSheetId="1">#REF!</definedName>
    <definedName name="T12vl_33">#REF!</definedName>
    <definedName name="T12vl_34" localSheetId="1">#REF!</definedName>
    <definedName name="T12vl_34">#REF!</definedName>
    <definedName name="T12vl_35" localSheetId="1">#REF!</definedName>
    <definedName name="T12vl_35">#REF!</definedName>
    <definedName name="T12vl_36" localSheetId="1">#REF!</definedName>
    <definedName name="T12vl_36">#REF!</definedName>
    <definedName name="T12vl_37" localSheetId="1">#REF!</definedName>
    <definedName name="T12vl_37">#REF!</definedName>
    <definedName name="T12vl_4" localSheetId="1">#REF!</definedName>
    <definedName name="T12vl_4">#REF!</definedName>
    <definedName name="T12vl_47" localSheetId="1">#REF!</definedName>
    <definedName name="T12vl_47">#REF!</definedName>
    <definedName name="T12vl_5" localSheetId="1">#REF!</definedName>
    <definedName name="T12vl_5">#REF!</definedName>
    <definedName name="T12vl_6" localSheetId="1">#REF!</definedName>
    <definedName name="T12vl_6">#REF!</definedName>
    <definedName name="T12vl_7" localSheetId="1">#REF!</definedName>
    <definedName name="T12vl_7">#REF!</definedName>
    <definedName name="T12vl_8" localSheetId="1">#REF!</definedName>
    <definedName name="T12vl_8">#REF!</definedName>
    <definedName name="T12vl_9" localSheetId="1">#REF!</definedName>
    <definedName name="T12vl_9">#REF!</definedName>
    <definedName name="t141p" localSheetId="0">#REF!</definedName>
    <definedName name="t141p" localSheetId="1">#REF!</definedName>
    <definedName name="t141p">#REF!</definedName>
    <definedName name="t141p_16" localSheetId="1">#REF!</definedName>
    <definedName name="t141p_16">#REF!</definedName>
    <definedName name="t141p_20" localSheetId="1">#REF!</definedName>
    <definedName name="t141p_20">#REF!</definedName>
    <definedName name="t141p_22" localSheetId="1">#REF!</definedName>
    <definedName name="t141p_22">#REF!</definedName>
    <definedName name="t141p_29" localSheetId="1">#REF!</definedName>
    <definedName name="t141p_29">#REF!</definedName>
    <definedName name="t143p" localSheetId="0">#REF!</definedName>
    <definedName name="t143p" localSheetId="1">#REF!</definedName>
    <definedName name="t143p">#REF!</definedName>
    <definedName name="t143p_16" localSheetId="1">#REF!</definedName>
    <definedName name="t143p_16">#REF!</definedName>
    <definedName name="t143p_20" localSheetId="1">#REF!</definedName>
    <definedName name="t143p_20">#REF!</definedName>
    <definedName name="t143p_22" localSheetId="1">#REF!</definedName>
    <definedName name="t143p_22">#REF!</definedName>
    <definedName name="t143p_29" localSheetId="1">#REF!</definedName>
    <definedName name="t143p_29">#REF!</definedName>
    <definedName name="t14m_47" localSheetId="1">#REF!</definedName>
    <definedName name="t14m_47">#REF!</definedName>
    <definedName name="t14mnc_47" localSheetId="1">#REF!</definedName>
    <definedName name="t14mnc_47">#REF!</definedName>
    <definedName name="T14nc_10" localSheetId="1">#REF!</definedName>
    <definedName name="T14nc_10">#REF!</definedName>
    <definedName name="T14nc_11" localSheetId="1">#REF!</definedName>
    <definedName name="T14nc_11">#REF!</definedName>
    <definedName name="T14nc_12" localSheetId="1">#REF!</definedName>
    <definedName name="T14nc_12">#REF!</definedName>
    <definedName name="T14nc_13" localSheetId="1">#REF!</definedName>
    <definedName name="T14nc_13">#REF!</definedName>
    <definedName name="T14nc_14" localSheetId="1">#REF!</definedName>
    <definedName name="T14nc_14">#REF!</definedName>
    <definedName name="T14nc_15" localSheetId="1">#REF!</definedName>
    <definedName name="T14nc_15">#REF!</definedName>
    <definedName name="T14nc_17" localSheetId="1">#REF!</definedName>
    <definedName name="T14nc_17">#REF!</definedName>
    <definedName name="T14nc_18" localSheetId="1">#REF!</definedName>
    <definedName name="T14nc_18">#REF!</definedName>
    <definedName name="T14nc_19" localSheetId="1">#REF!</definedName>
    <definedName name="T14nc_19">#REF!</definedName>
    <definedName name="T14nc_3" localSheetId="1">#REF!</definedName>
    <definedName name="T14nc_3">#REF!</definedName>
    <definedName name="T14nc_30" localSheetId="1">#REF!</definedName>
    <definedName name="T14nc_30">#REF!</definedName>
    <definedName name="T14nc_31" localSheetId="1">#REF!</definedName>
    <definedName name="T14nc_31">#REF!</definedName>
    <definedName name="T14nc_32" localSheetId="1">#REF!</definedName>
    <definedName name="T14nc_32">#REF!</definedName>
    <definedName name="T14nc_33" localSheetId="1">#REF!</definedName>
    <definedName name="T14nc_33">#REF!</definedName>
    <definedName name="T14nc_34" localSheetId="1">#REF!</definedName>
    <definedName name="T14nc_34">#REF!</definedName>
    <definedName name="T14nc_35" localSheetId="1">#REF!</definedName>
    <definedName name="T14nc_35">#REF!</definedName>
    <definedName name="T14nc_36" localSheetId="1">#REF!</definedName>
    <definedName name="T14nc_36">#REF!</definedName>
    <definedName name="T14nc_37" localSheetId="1">#REF!</definedName>
    <definedName name="T14nc_37">#REF!</definedName>
    <definedName name="T14nc_4" localSheetId="1">#REF!</definedName>
    <definedName name="T14nc_4">#REF!</definedName>
    <definedName name="T14nc_47" localSheetId="1">#REF!</definedName>
    <definedName name="T14nc_47">#REF!</definedName>
    <definedName name="T14nc_5" localSheetId="1">#REF!</definedName>
    <definedName name="T14nc_5">#REF!</definedName>
    <definedName name="T14nc_6" localSheetId="1">#REF!</definedName>
    <definedName name="T14nc_6">#REF!</definedName>
    <definedName name="T14nc_7" localSheetId="1">#REF!</definedName>
    <definedName name="T14nc_7">#REF!</definedName>
    <definedName name="T14nc_8" localSheetId="1">#REF!</definedName>
    <definedName name="T14nc_8">#REF!</definedName>
    <definedName name="T14nc_9" localSheetId="1">#REF!</definedName>
    <definedName name="T14nc_9">#REF!</definedName>
    <definedName name="t14nc3p" localSheetId="0">#REF!</definedName>
    <definedName name="t14nc3p" localSheetId="1">#REF!</definedName>
    <definedName name="t14nc3p">#REF!</definedName>
    <definedName name="t14ncm_47" localSheetId="1">#REF!</definedName>
    <definedName name="t14ncm_47">#REF!</definedName>
    <definedName name="T14vc_10" localSheetId="1">#REF!</definedName>
    <definedName name="T14vc_10">#REF!</definedName>
    <definedName name="T14vc_11" localSheetId="1">#REF!</definedName>
    <definedName name="T14vc_11">#REF!</definedName>
    <definedName name="T14vc_12" localSheetId="1">#REF!</definedName>
    <definedName name="T14vc_12">#REF!</definedName>
    <definedName name="T14vc_13" localSheetId="1">#REF!</definedName>
    <definedName name="T14vc_13">#REF!</definedName>
    <definedName name="T14vc_14" localSheetId="1">#REF!</definedName>
    <definedName name="T14vc_14">#REF!</definedName>
    <definedName name="T14vc_15" localSheetId="1">#REF!</definedName>
    <definedName name="T14vc_15">#REF!</definedName>
    <definedName name="T14vc_17" localSheetId="1">#REF!</definedName>
    <definedName name="T14vc_17">#REF!</definedName>
    <definedName name="T14vc_18" localSheetId="1">#REF!</definedName>
    <definedName name="T14vc_18">#REF!</definedName>
    <definedName name="T14vc_19" localSheetId="1">#REF!</definedName>
    <definedName name="T14vc_19">#REF!</definedName>
    <definedName name="T14vc_3" localSheetId="1">#REF!</definedName>
    <definedName name="T14vc_3">#REF!</definedName>
    <definedName name="T14vc_30" localSheetId="1">#REF!</definedName>
    <definedName name="T14vc_30">#REF!</definedName>
    <definedName name="T14vc_31" localSheetId="1">#REF!</definedName>
    <definedName name="T14vc_31">#REF!</definedName>
    <definedName name="T14vc_32" localSheetId="1">#REF!</definedName>
    <definedName name="T14vc_32">#REF!</definedName>
    <definedName name="T14vc_33" localSheetId="1">#REF!</definedName>
    <definedName name="T14vc_33">#REF!</definedName>
    <definedName name="T14vc_34" localSheetId="1">#REF!</definedName>
    <definedName name="T14vc_34">#REF!</definedName>
    <definedName name="T14vc_35" localSheetId="1">#REF!</definedName>
    <definedName name="T14vc_35">#REF!</definedName>
    <definedName name="T14vc_36" localSheetId="1">#REF!</definedName>
    <definedName name="T14vc_36">#REF!</definedName>
    <definedName name="T14vc_37" localSheetId="1">#REF!</definedName>
    <definedName name="T14vc_37">#REF!</definedName>
    <definedName name="T14vc_4" localSheetId="1">#REF!</definedName>
    <definedName name="T14vc_4">#REF!</definedName>
    <definedName name="T14vc_47" localSheetId="1">#REF!</definedName>
    <definedName name="T14vc_47">#REF!</definedName>
    <definedName name="T14vc_5" localSheetId="1">#REF!</definedName>
    <definedName name="T14vc_5">#REF!</definedName>
    <definedName name="T14vc_6" localSheetId="1">#REF!</definedName>
    <definedName name="T14vc_6">#REF!</definedName>
    <definedName name="T14vc_7" localSheetId="1">#REF!</definedName>
    <definedName name="T14vc_7">#REF!</definedName>
    <definedName name="T14vc_8" localSheetId="1">#REF!</definedName>
    <definedName name="T14vc_8">#REF!</definedName>
    <definedName name="T14vc_9" localSheetId="1">#REF!</definedName>
    <definedName name="T14vc_9">#REF!</definedName>
    <definedName name="T14vl_10" localSheetId="1">#REF!</definedName>
    <definedName name="T14vl_10">#REF!</definedName>
    <definedName name="T14vl_11" localSheetId="1">#REF!</definedName>
    <definedName name="T14vl_11">#REF!</definedName>
    <definedName name="T14vl_12" localSheetId="1">#REF!</definedName>
    <definedName name="T14vl_12">#REF!</definedName>
    <definedName name="T14vl_13" localSheetId="1">#REF!</definedName>
    <definedName name="T14vl_13">#REF!</definedName>
    <definedName name="T14vl_14" localSheetId="1">#REF!</definedName>
    <definedName name="T14vl_14">#REF!</definedName>
    <definedName name="T14vl_15" localSheetId="1">#REF!</definedName>
    <definedName name="T14vl_15">#REF!</definedName>
    <definedName name="T14vl_17" localSheetId="1">#REF!</definedName>
    <definedName name="T14vl_17">#REF!</definedName>
    <definedName name="T14vl_18" localSheetId="1">#REF!</definedName>
    <definedName name="T14vl_18">#REF!</definedName>
    <definedName name="T14vl_19" localSheetId="1">#REF!</definedName>
    <definedName name="T14vl_19">#REF!</definedName>
    <definedName name="T14vl_3" localSheetId="1">#REF!</definedName>
    <definedName name="T14vl_3">#REF!</definedName>
    <definedName name="T14vl_30" localSheetId="1">#REF!</definedName>
    <definedName name="T14vl_30">#REF!</definedName>
    <definedName name="T14vl_31" localSheetId="1">#REF!</definedName>
    <definedName name="T14vl_31">#REF!</definedName>
    <definedName name="T14vl_32" localSheetId="1">#REF!</definedName>
    <definedName name="T14vl_32">#REF!</definedName>
    <definedName name="T14vl_33" localSheetId="1">#REF!</definedName>
    <definedName name="T14vl_33">#REF!</definedName>
    <definedName name="T14vl_34" localSheetId="1">#REF!</definedName>
    <definedName name="T14vl_34">#REF!</definedName>
    <definedName name="T14vl_35" localSheetId="1">#REF!</definedName>
    <definedName name="T14vl_35">#REF!</definedName>
    <definedName name="T14vl_36" localSheetId="1">#REF!</definedName>
    <definedName name="T14vl_36">#REF!</definedName>
    <definedName name="T14vl_37" localSheetId="1">#REF!</definedName>
    <definedName name="T14vl_37">#REF!</definedName>
    <definedName name="T14vl_4" localSheetId="1">#REF!</definedName>
    <definedName name="T14vl_4">#REF!</definedName>
    <definedName name="T14vl_47" localSheetId="1">#REF!</definedName>
    <definedName name="T14vl_47">#REF!</definedName>
    <definedName name="T14vl_5" localSheetId="1">#REF!</definedName>
    <definedName name="T14vl_5">#REF!</definedName>
    <definedName name="T14vl_6" localSheetId="1">#REF!</definedName>
    <definedName name="T14vl_6">#REF!</definedName>
    <definedName name="T14vl_7" localSheetId="1">#REF!</definedName>
    <definedName name="T14vl_7">#REF!</definedName>
    <definedName name="T14vl_8" localSheetId="1">#REF!</definedName>
    <definedName name="T14vl_8">#REF!</definedName>
    <definedName name="T14vl_9" localSheetId="1">#REF!</definedName>
    <definedName name="T14vl_9">#REF!</definedName>
    <definedName name="t14vl3p" localSheetId="0">#REF!</definedName>
    <definedName name="t14vl3p" localSheetId="1">#REF!</definedName>
    <definedName name="t14vl3p">#REF!</definedName>
    <definedName name="T203P_47" localSheetId="1">#REF!</definedName>
    <definedName name="T203P_47">#REF!</definedName>
    <definedName name="t20m_47" localSheetId="1">#REF!</definedName>
    <definedName name="t20m_47">#REF!</definedName>
    <definedName name="t20ncm_47" localSheetId="1">#REF!</definedName>
    <definedName name="t20ncm_47">#REF!</definedName>
    <definedName name="t7m" localSheetId="1">#REF!</definedName>
    <definedName name="t7m">#REF!</definedName>
    <definedName name="t7m_17" localSheetId="1">#REF!</definedName>
    <definedName name="t7m_17">#REF!</definedName>
    <definedName name="t7nc_47" localSheetId="1">#REF!</definedName>
    <definedName name="t7nc_47">#REF!</definedName>
    <definedName name="t7vl_47" localSheetId="1">#REF!</definedName>
    <definedName name="t7vl_47">#REF!</definedName>
    <definedName name="t84mnc_47" localSheetId="1">#REF!</definedName>
    <definedName name="t84mnc_47">#REF!</definedName>
    <definedName name="t8m" localSheetId="1">#REF!</definedName>
    <definedName name="t8m">#REF!</definedName>
    <definedName name="t8m_17" localSheetId="1">#REF!</definedName>
    <definedName name="t8m_17">#REF!</definedName>
    <definedName name="t8nc_47" localSheetId="1">#REF!</definedName>
    <definedName name="t8nc_47">#REF!</definedName>
    <definedName name="t8vl_47" localSheetId="1">#REF!</definedName>
    <definedName name="t8vl_47">#REF!</definedName>
    <definedName name="Table_1" localSheetId="1">#REF!</definedName>
    <definedName name="Table_1">#REF!</definedName>
    <definedName name="Table_m" localSheetId="1">#REF!</definedName>
    <definedName name="Table_m">#REF!</definedName>
    <definedName name="Table1" localSheetId="28">#REF!</definedName>
    <definedName name="Table1" localSheetId="1">#REF!</definedName>
    <definedName name="Table1">#REF!</definedName>
    <definedName name="Tæng_H_P_TBA" localSheetId="1">#REF!</definedName>
    <definedName name="Tæng_H_P_TBA">#REF!</definedName>
    <definedName name="Tæng_Hîp_35" localSheetId="1">#REF!</definedName>
    <definedName name="Tæng_Hîp_35">#REF!</definedName>
    <definedName name="taluydac2" localSheetId="1">#REF!</definedName>
    <definedName name="taluydac2">#REF!</definedName>
    <definedName name="taluydc1" localSheetId="1">#REF!</definedName>
    <definedName name="taluydc1">#REF!</definedName>
    <definedName name="taluydc2" localSheetId="1">#REF!</definedName>
    <definedName name="taluydc2">#REF!</definedName>
    <definedName name="taluydc3" localSheetId="1">#REF!</definedName>
    <definedName name="taluydc3">#REF!</definedName>
    <definedName name="taluydc4" localSheetId="1">#REF!</definedName>
    <definedName name="taluydc4">#REF!</definedName>
    <definedName name="TAM" localSheetId="1">'ChiTiet (2)'!TAMT</definedName>
    <definedName name="TAM">TAMT</definedName>
    <definedName name="TAM_11" localSheetId="1">'ChiTiet (2)'!TAMT</definedName>
    <definedName name="TAM_11">TAMT</definedName>
    <definedName name="TAM_12" localSheetId="1">'ChiTiet (2)'!TAMT</definedName>
    <definedName name="TAM_12">TAMT</definedName>
    <definedName name="TAM_13" localSheetId="1">'ChiTiet (2)'!TAMT</definedName>
    <definedName name="TAM_13">TAMT</definedName>
    <definedName name="TAM_14" localSheetId="1">'ChiTiet (2)'!TAMT</definedName>
    <definedName name="TAM_14">TAMT</definedName>
    <definedName name="TAM_15" localSheetId="1">'ChiTiet (2)'!TAMT</definedName>
    <definedName name="TAM_15">TAMT</definedName>
    <definedName name="TAM_16" localSheetId="1">'ChiTiet (2)'!TAMT</definedName>
    <definedName name="TAM_16">TAMT</definedName>
    <definedName name="TAM_29" localSheetId="1">'ChiTiet (2)'!TAMT</definedName>
    <definedName name="TAM_29">TAMT</definedName>
    <definedName name="TAM_29_11" localSheetId="1">'ChiTiet (2)'!TAMT</definedName>
    <definedName name="TAM_29_11">TAMT</definedName>
    <definedName name="TAM_29_12" localSheetId="1">'ChiTiet (2)'!TAMT</definedName>
    <definedName name="TAM_29_12">TAMT</definedName>
    <definedName name="TAM_29_13" localSheetId="1">'ChiTiet (2)'!TAMT</definedName>
    <definedName name="TAM_29_13">TAMT</definedName>
    <definedName name="TAM_29_14" localSheetId="1">'ChiTiet (2)'!TAMT</definedName>
    <definedName name="TAM_29_14">TAMT</definedName>
    <definedName name="TAM_29_15" localSheetId="1">'ChiTiet (2)'!TAMT</definedName>
    <definedName name="TAM_29_15">TAMT</definedName>
    <definedName name="TAM_29_16" localSheetId="1">'ChiTiet (2)'!TAMT</definedName>
    <definedName name="TAM_29_16">TAMT</definedName>
    <definedName name="TAM_29_38" localSheetId="1">'ChiTiet (2)'!TAMT</definedName>
    <definedName name="TAM_29_38">TAMT</definedName>
    <definedName name="TAM_38" localSheetId="1">'ChiTiet (2)'!TAMT</definedName>
    <definedName name="TAM_38">TAMT</definedName>
    <definedName name="TAM_5" localSheetId="1">'ChiTiet (2)'!TAMT</definedName>
    <definedName name="TAM_5">TAMT</definedName>
    <definedName name="TAM_5_11" localSheetId="1">'ChiTiet (2)'!TAMT</definedName>
    <definedName name="TAM_5_11">TAMT</definedName>
    <definedName name="TAM_5_12" localSheetId="1">'ChiTiet (2)'!TAMT</definedName>
    <definedName name="TAM_5_12">TAMT</definedName>
    <definedName name="TAM_5_13" localSheetId="1">'ChiTiet (2)'!TAMT</definedName>
    <definedName name="TAM_5_13">TAMT</definedName>
    <definedName name="TAM_5_14" localSheetId="1">'ChiTiet (2)'!TAMT</definedName>
    <definedName name="TAM_5_14">TAMT</definedName>
    <definedName name="TAM_5_15" localSheetId="1">'ChiTiet (2)'!TAMT</definedName>
    <definedName name="TAM_5_15">TAMT</definedName>
    <definedName name="TAM_5_16" localSheetId="1">'ChiTiet (2)'!TAMT</definedName>
    <definedName name="TAM_5_16">TAMT</definedName>
    <definedName name="TAM_5_38" localSheetId="1">'ChiTiet (2)'!TAMT</definedName>
    <definedName name="TAM_5_38">TAMT</definedName>
    <definedName name="TAM_6" localSheetId="1">'ChiTiet (2)'!TAMT</definedName>
    <definedName name="TAM_6">TAMT</definedName>
    <definedName name="TAM_6_11" localSheetId="1">'ChiTiet (2)'!TAMT</definedName>
    <definedName name="TAM_6_11">TAMT</definedName>
    <definedName name="TAM_6_12" localSheetId="1">'ChiTiet (2)'!TAMT</definedName>
    <definedName name="TAM_6_12">TAMT</definedName>
    <definedName name="TAM_6_13" localSheetId="1">'ChiTiet (2)'!TAMT</definedName>
    <definedName name="TAM_6_13">TAMT</definedName>
    <definedName name="TAM_6_14" localSheetId="1">'ChiTiet (2)'!TAMT</definedName>
    <definedName name="TAM_6_14">TAMT</definedName>
    <definedName name="TAM_6_15" localSheetId="1">'ChiTiet (2)'!TAMT</definedName>
    <definedName name="TAM_6_15">TAMT</definedName>
    <definedName name="TAM_6_16" localSheetId="1">'ChiTiet (2)'!TAMT</definedName>
    <definedName name="TAM_6_16">TAMT</definedName>
    <definedName name="TAM_6_38" localSheetId="1">'ChiTiet (2)'!TAMT</definedName>
    <definedName name="TAM_6_38">TAMT</definedName>
    <definedName name="TAMT" localSheetId="1">#REF!</definedName>
    <definedName name="TAMT">#REF!</definedName>
    <definedName name="TAMTINH" localSheetId="1">#REF!</definedName>
    <definedName name="TAMTINH">#REF!</definedName>
    <definedName name="TAMTINH_47" localSheetId="1">#REF!</definedName>
    <definedName name="TAMTINH_47">#REF!</definedName>
    <definedName name="TANK" localSheetId="1">#REF!</definedName>
    <definedName name="TANK">#REF!</definedName>
    <definedName name="taun" localSheetId="1">#REF!</definedName>
    <definedName name="taun">#REF!</definedName>
    <definedName name="TaxTV">10%</definedName>
    <definedName name="TaxXL">5%</definedName>
    <definedName name="TB_TBA" localSheetId="1">#REF!</definedName>
    <definedName name="TB_TBA">#REF!</definedName>
    <definedName name="TBA" localSheetId="0">#REF!</definedName>
    <definedName name="TBA" localSheetId="1">#REF!</definedName>
    <definedName name="TBA">#REF!</definedName>
    <definedName name="tbdd1p_47" localSheetId="1">#REF!</definedName>
    <definedName name="tbdd1p_47">#REF!</definedName>
    <definedName name="tbdd3p_47" localSheetId="1">#REF!</definedName>
    <definedName name="tbdd3p_47">#REF!</definedName>
    <definedName name="tbddsdl_47" localSheetId="1">#REF!</definedName>
    <definedName name="tbddsdl_47">#REF!</definedName>
    <definedName name="TBI_47" localSheetId="1">#REF!</definedName>
    <definedName name="TBI_47">#REF!</definedName>
    <definedName name="tbmc" localSheetId="1">#REF!</definedName>
    <definedName name="tbmc">#REF!</definedName>
    <definedName name="TBSGP" localSheetId="1">#REF!</definedName>
    <definedName name="TBSGP">#REF!</definedName>
    <definedName name="tbtr_47" localSheetId="1">#REF!</definedName>
    <definedName name="tbtr_47">#REF!</definedName>
    <definedName name="tbtram" localSheetId="0">#REF!</definedName>
    <definedName name="tbtram" localSheetId="1">#REF!</definedName>
    <definedName name="tbtram">#REF!</definedName>
    <definedName name="TBXD" localSheetId="1">#REF!</definedName>
    <definedName name="TBXD">#REF!</definedName>
    <definedName name="TC" localSheetId="0">#REF!</definedName>
    <definedName name="TC" localSheetId="1">#REF!</definedName>
    <definedName name="TC">#REF!</definedName>
    <definedName name="TC_NHANH1" localSheetId="0">#REF!</definedName>
    <definedName name="TC_NHANH1" localSheetId="1">#REF!</definedName>
    <definedName name="TC_NHANH1">#REF!</definedName>
    <definedName name="TC_NHANH1_16" localSheetId="1">#REF!</definedName>
    <definedName name="TC_NHANH1_16">#REF!</definedName>
    <definedName name="TC_NHANH1_20" localSheetId="1">#REF!</definedName>
    <definedName name="TC_NHANH1_20">#REF!</definedName>
    <definedName name="TC_NHANH1_22" localSheetId="1">#REF!</definedName>
    <definedName name="TC_NHANH1_22">#REF!</definedName>
    <definedName name="TC_NHANH1_29" localSheetId="1">#REF!</definedName>
    <definedName name="TC_NHANH1_29">#REF!</definedName>
    <definedName name="Tchuan" localSheetId="28">#REF!</definedName>
    <definedName name="Tchuan" localSheetId="1">#REF!</definedName>
    <definedName name="Tchuan">#REF!</definedName>
    <definedName name="tcind_3" localSheetId="1">#REF!</definedName>
    <definedName name="tcind_3">#REF!</definedName>
    <definedName name="TCT" localSheetId="1">#REF!</definedName>
    <definedName name="TCT">#REF!</definedName>
    <definedName name="tcxxnc_47" localSheetId="1">#REF!</definedName>
    <definedName name="tcxxnc_47">#REF!</definedName>
    <definedName name="TD" localSheetId="0">#REF!</definedName>
    <definedName name="TD" localSheetId="1">#REF!</definedName>
    <definedName name="TD">#REF!</definedName>
    <definedName name="td_17" localSheetId="1">#REF!</definedName>
    <definedName name="td_17">#REF!</definedName>
    <definedName name="td10vl_10" localSheetId="1">#REF!</definedName>
    <definedName name="td10vl_10">#REF!</definedName>
    <definedName name="td10vl_11" localSheetId="1">#REF!</definedName>
    <definedName name="td10vl_11">#REF!</definedName>
    <definedName name="td10vl_12" localSheetId="1">#REF!</definedName>
    <definedName name="td10vl_12">#REF!</definedName>
    <definedName name="td10vl_13" localSheetId="1">#REF!</definedName>
    <definedName name="td10vl_13">#REF!</definedName>
    <definedName name="td10vl_14" localSheetId="1">#REF!</definedName>
    <definedName name="td10vl_14">#REF!</definedName>
    <definedName name="td10vl_15" localSheetId="1">#REF!</definedName>
    <definedName name="td10vl_15">#REF!</definedName>
    <definedName name="td10vl_17" localSheetId="1">#REF!</definedName>
    <definedName name="td10vl_17">#REF!</definedName>
    <definedName name="td10vl_18" localSheetId="1">#REF!</definedName>
    <definedName name="td10vl_18">#REF!</definedName>
    <definedName name="td10vl_19" localSheetId="1">#REF!</definedName>
    <definedName name="td10vl_19">#REF!</definedName>
    <definedName name="td10vl_3" localSheetId="1">#REF!</definedName>
    <definedName name="td10vl_3">#REF!</definedName>
    <definedName name="td10vl_30" localSheetId="1">#REF!</definedName>
    <definedName name="td10vl_30">#REF!</definedName>
    <definedName name="td10vl_31" localSheetId="1">#REF!</definedName>
    <definedName name="td10vl_31">#REF!</definedName>
    <definedName name="td10vl_32" localSheetId="1">#REF!</definedName>
    <definedName name="td10vl_32">#REF!</definedName>
    <definedName name="td10vl_33" localSheetId="1">#REF!</definedName>
    <definedName name="td10vl_33">#REF!</definedName>
    <definedName name="td10vl_34" localSheetId="1">#REF!</definedName>
    <definedName name="td10vl_34">#REF!</definedName>
    <definedName name="td10vl_35" localSheetId="1">#REF!</definedName>
    <definedName name="td10vl_35">#REF!</definedName>
    <definedName name="td10vl_36" localSheetId="1">#REF!</definedName>
    <definedName name="td10vl_36">#REF!</definedName>
    <definedName name="td10vl_37" localSheetId="1">#REF!</definedName>
    <definedName name="td10vl_37">#REF!</definedName>
    <definedName name="td10vl_4" localSheetId="1">#REF!</definedName>
    <definedName name="td10vl_4">#REF!</definedName>
    <definedName name="td10vl_47" localSheetId="1">#REF!</definedName>
    <definedName name="td10vl_47">#REF!</definedName>
    <definedName name="td10vl_5" localSheetId="1">#REF!</definedName>
    <definedName name="td10vl_5">#REF!</definedName>
    <definedName name="td10vl_6" localSheetId="1">#REF!</definedName>
    <definedName name="td10vl_6">#REF!</definedName>
    <definedName name="td10vl_7" localSheetId="1">#REF!</definedName>
    <definedName name="td10vl_7">#REF!</definedName>
    <definedName name="td10vl_8" localSheetId="1">#REF!</definedName>
    <definedName name="td10vl_8">#REF!</definedName>
    <definedName name="td10vl_9" localSheetId="1">#REF!</definedName>
    <definedName name="td10vl_9">#REF!</definedName>
    <definedName name="td12nc_10" localSheetId="1">#REF!</definedName>
    <definedName name="td12nc_10">#REF!</definedName>
    <definedName name="td12nc_11" localSheetId="1">#REF!</definedName>
    <definedName name="td12nc_11">#REF!</definedName>
    <definedName name="td12nc_12" localSheetId="1">#REF!</definedName>
    <definedName name="td12nc_12">#REF!</definedName>
    <definedName name="td12nc_13" localSheetId="1">#REF!</definedName>
    <definedName name="td12nc_13">#REF!</definedName>
    <definedName name="td12nc_14" localSheetId="1">#REF!</definedName>
    <definedName name="td12nc_14">#REF!</definedName>
    <definedName name="td12nc_15" localSheetId="1">#REF!</definedName>
    <definedName name="td12nc_15">#REF!</definedName>
    <definedName name="td12nc_17" localSheetId="1">#REF!</definedName>
    <definedName name="td12nc_17">#REF!</definedName>
    <definedName name="td12nc_18" localSheetId="1">#REF!</definedName>
    <definedName name="td12nc_18">#REF!</definedName>
    <definedName name="td12nc_19" localSheetId="1">#REF!</definedName>
    <definedName name="td12nc_19">#REF!</definedName>
    <definedName name="td12nc_3" localSheetId="1">#REF!</definedName>
    <definedName name="td12nc_3">#REF!</definedName>
    <definedName name="td12nc_30" localSheetId="1">#REF!</definedName>
    <definedName name="td12nc_30">#REF!</definedName>
    <definedName name="td12nc_31" localSheetId="1">#REF!</definedName>
    <definedName name="td12nc_31">#REF!</definedName>
    <definedName name="td12nc_32" localSheetId="1">#REF!</definedName>
    <definedName name="td12nc_32">#REF!</definedName>
    <definedName name="td12nc_33" localSheetId="1">#REF!</definedName>
    <definedName name="td12nc_33">#REF!</definedName>
    <definedName name="td12nc_34" localSheetId="1">#REF!</definedName>
    <definedName name="td12nc_34">#REF!</definedName>
    <definedName name="td12nc_35" localSheetId="1">#REF!</definedName>
    <definedName name="td12nc_35">#REF!</definedName>
    <definedName name="td12nc_36" localSheetId="1">#REF!</definedName>
    <definedName name="td12nc_36">#REF!</definedName>
    <definedName name="td12nc_37" localSheetId="1">#REF!</definedName>
    <definedName name="td12nc_37">#REF!</definedName>
    <definedName name="td12nc_4" localSheetId="1">#REF!</definedName>
    <definedName name="td12nc_4">#REF!</definedName>
    <definedName name="td12nc_47" localSheetId="1">#REF!</definedName>
    <definedName name="td12nc_47">#REF!</definedName>
    <definedName name="td12nc_5" localSheetId="1">#REF!</definedName>
    <definedName name="td12nc_5">#REF!</definedName>
    <definedName name="td12nc_6" localSheetId="1">#REF!</definedName>
    <definedName name="td12nc_6">#REF!</definedName>
    <definedName name="td12nc_7" localSheetId="1">#REF!</definedName>
    <definedName name="td12nc_7">#REF!</definedName>
    <definedName name="td12nc_8" localSheetId="1">#REF!</definedName>
    <definedName name="td12nc_8">#REF!</definedName>
    <definedName name="td12nc_9" localSheetId="1">#REF!</definedName>
    <definedName name="td12nc_9">#REF!</definedName>
    <definedName name="TD12vl" localSheetId="1">#REF!</definedName>
    <definedName name="TD12vl">#REF!</definedName>
    <definedName name="td1cnc_47" localSheetId="1">#REF!</definedName>
    <definedName name="td1cnc_47">#REF!</definedName>
    <definedName name="td1cvl_47" localSheetId="1">#REF!</definedName>
    <definedName name="td1cvl_47">#REF!</definedName>
    <definedName name="td1p" localSheetId="0">#REF!</definedName>
    <definedName name="td1p" localSheetId="1">#REF!</definedName>
    <definedName name="td1p">#REF!</definedName>
    <definedName name="TD1p1nc" localSheetId="1">#REF!</definedName>
    <definedName name="TD1p1nc">#REF!</definedName>
    <definedName name="td1p1vc" localSheetId="1">#REF!</definedName>
    <definedName name="td1p1vc">#REF!</definedName>
    <definedName name="TD1p1vl" localSheetId="1">#REF!</definedName>
    <definedName name="TD1p1vl">#REF!</definedName>
    <definedName name="TD1p2nc_10" localSheetId="1">#REF!</definedName>
    <definedName name="TD1p2nc_10">#REF!</definedName>
    <definedName name="TD1p2nc_11" localSheetId="1">#REF!</definedName>
    <definedName name="TD1p2nc_11">#REF!</definedName>
    <definedName name="TD1p2nc_12" localSheetId="1">#REF!</definedName>
    <definedName name="TD1p2nc_12">#REF!</definedName>
    <definedName name="TD1p2nc_13" localSheetId="1">#REF!</definedName>
    <definedName name="TD1p2nc_13">#REF!</definedName>
    <definedName name="TD1p2nc_14" localSheetId="1">#REF!</definedName>
    <definedName name="TD1p2nc_14">#REF!</definedName>
    <definedName name="TD1p2nc_15" localSheetId="1">#REF!</definedName>
    <definedName name="TD1p2nc_15">#REF!</definedName>
    <definedName name="TD1p2nc_17" localSheetId="1">#REF!</definedName>
    <definedName name="TD1p2nc_17">#REF!</definedName>
    <definedName name="TD1p2nc_18" localSheetId="1">#REF!</definedName>
    <definedName name="TD1p2nc_18">#REF!</definedName>
    <definedName name="TD1p2nc_19" localSheetId="1">#REF!</definedName>
    <definedName name="TD1p2nc_19">#REF!</definedName>
    <definedName name="TD1p2nc_3" localSheetId="1">#REF!</definedName>
    <definedName name="TD1p2nc_3">#REF!</definedName>
    <definedName name="TD1p2nc_30" localSheetId="1">#REF!</definedName>
    <definedName name="TD1p2nc_30">#REF!</definedName>
    <definedName name="TD1p2nc_31" localSheetId="1">#REF!</definedName>
    <definedName name="TD1p2nc_31">#REF!</definedName>
    <definedName name="TD1p2nc_32" localSheetId="1">#REF!</definedName>
    <definedName name="TD1p2nc_32">#REF!</definedName>
    <definedName name="TD1p2nc_33" localSheetId="1">#REF!</definedName>
    <definedName name="TD1p2nc_33">#REF!</definedName>
    <definedName name="TD1p2nc_34" localSheetId="1">#REF!</definedName>
    <definedName name="TD1p2nc_34">#REF!</definedName>
    <definedName name="TD1p2nc_35" localSheetId="1">#REF!</definedName>
    <definedName name="TD1p2nc_35">#REF!</definedName>
    <definedName name="TD1p2nc_36" localSheetId="1">#REF!</definedName>
    <definedName name="TD1p2nc_36">#REF!</definedName>
    <definedName name="TD1p2nc_37" localSheetId="1">#REF!</definedName>
    <definedName name="TD1p2nc_37">#REF!</definedName>
    <definedName name="TD1p2nc_4" localSheetId="1">#REF!</definedName>
    <definedName name="TD1p2nc_4">#REF!</definedName>
    <definedName name="TD1p2nc_47" localSheetId="1">#REF!</definedName>
    <definedName name="TD1p2nc_47">#REF!</definedName>
    <definedName name="TD1p2nc_5" localSheetId="1">#REF!</definedName>
    <definedName name="TD1p2nc_5">#REF!</definedName>
    <definedName name="TD1p2nc_6" localSheetId="1">#REF!</definedName>
    <definedName name="TD1p2nc_6">#REF!</definedName>
    <definedName name="TD1p2nc_7" localSheetId="1">#REF!</definedName>
    <definedName name="TD1p2nc_7">#REF!</definedName>
    <definedName name="TD1p2nc_8" localSheetId="1">#REF!</definedName>
    <definedName name="TD1p2nc_8">#REF!</definedName>
    <definedName name="TD1p2nc_9" localSheetId="1">#REF!</definedName>
    <definedName name="TD1p2nc_9">#REF!</definedName>
    <definedName name="TD1p2vc_10" localSheetId="1">#REF!</definedName>
    <definedName name="TD1p2vc_10">#REF!</definedName>
    <definedName name="TD1p2vc_11" localSheetId="1">#REF!</definedName>
    <definedName name="TD1p2vc_11">#REF!</definedName>
    <definedName name="TD1p2vc_12" localSheetId="1">#REF!</definedName>
    <definedName name="TD1p2vc_12">#REF!</definedName>
    <definedName name="TD1p2vc_13" localSheetId="1">#REF!</definedName>
    <definedName name="TD1p2vc_13">#REF!</definedName>
    <definedName name="TD1p2vc_14" localSheetId="1">#REF!</definedName>
    <definedName name="TD1p2vc_14">#REF!</definedName>
    <definedName name="TD1p2vc_15" localSheetId="1">#REF!</definedName>
    <definedName name="TD1p2vc_15">#REF!</definedName>
    <definedName name="TD1p2vc_17" localSheetId="1">#REF!</definedName>
    <definedName name="TD1p2vc_17">#REF!</definedName>
    <definedName name="TD1p2vc_18" localSheetId="1">#REF!</definedName>
    <definedName name="TD1p2vc_18">#REF!</definedName>
    <definedName name="TD1p2vc_19" localSheetId="1">#REF!</definedName>
    <definedName name="TD1p2vc_19">#REF!</definedName>
    <definedName name="TD1p2vc_3" localSheetId="1">#REF!</definedName>
    <definedName name="TD1p2vc_3">#REF!</definedName>
    <definedName name="TD1p2vc_30" localSheetId="1">#REF!</definedName>
    <definedName name="TD1p2vc_30">#REF!</definedName>
    <definedName name="TD1p2vc_31" localSheetId="1">#REF!</definedName>
    <definedName name="TD1p2vc_31">#REF!</definedName>
    <definedName name="TD1p2vc_32" localSheetId="1">#REF!</definedName>
    <definedName name="TD1p2vc_32">#REF!</definedName>
    <definedName name="TD1p2vc_33" localSheetId="1">#REF!</definedName>
    <definedName name="TD1p2vc_33">#REF!</definedName>
    <definedName name="TD1p2vc_34" localSheetId="1">#REF!</definedName>
    <definedName name="TD1p2vc_34">#REF!</definedName>
    <definedName name="TD1p2vc_35" localSheetId="1">#REF!</definedName>
    <definedName name="TD1p2vc_35">#REF!</definedName>
    <definedName name="TD1p2vc_36" localSheetId="1">#REF!</definedName>
    <definedName name="TD1p2vc_36">#REF!</definedName>
    <definedName name="TD1p2vc_37" localSheetId="1">#REF!</definedName>
    <definedName name="TD1p2vc_37">#REF!</definedName>
    <definedName name="TD1p2vc_4" localSheetId="1">#REF!</definedName>
    <definedName name="TD1p2vc_4">#REF!</definedName>
    <definedName name="TD1p2vc_47" localSheetId="1">#REF!</definedName>
    <definedName name="TD1p2vc_47">#REF!</definedName>
    <definedName name="TD1p2vc_5" localSheetId="1">#REF!</definedName>
    <definedName name="TD1p2vc_5">#REF!</definedName>
    <definedName name="TD1p2vc_6" localSheetId="1">#REF!</definedName>
    <definedName name="TD1p2vc_6">#REF!</definedName>
    <definedName name="TD1p2vc_7" localSheetId="1">#REF!</definedName>
    <definedName name="TD1p2vc_7">#REF!</definedName>
    <definedName name="TD1p2vc_8" localSheetId="1">#REF!</definedName>
    <definedName name="TD1p2vc_8">#REF!</definedName>
    <definedName name="TD1p2vc_9" localSheetId="1">#REF!</definedName>
    <definedName name="TD1p2vc_9">#REF!</definedName>
    <definedName name="TD1p2vl_10" localSheetId="1">#REF!</definedName>
    <definedName name="TD1p2vl_10">#REF!</definedName>
    <definedName name="TD1p2vl_11" localSheetId="1">#REF!</definedName>
    <definedName name="TD1p2vl_11">#REF!</definedName>
    <definedName name="TD1p2vl_12" localSheetId="1">#REF!</definedName>
    <definedName name="TD1p2vl_12">#REF!</definedName>
    <definedName name="TD1p2vl_13" localSheetId="1">#REF!</definedName>
    <definedName name="TD1p2vl_13">#REF!</definedName>
    <definedName name="TD1p2vl_14" localSheetId="1">#REF!</definedName>
    <definedName name="TD1p2vl_14">#REF!</definedName>
    <definedName name="TD1p2vl_15" localSheetId="1">#REF!</definedName>
    <definedName name="TD1p2vl_15">#REF!</definedName>
    <definedName name="TD1p2vl_17" localSheetId="1">#REF!</definedName>
    <definedName name="TD1p2vl_17">#REF!</definedName>
    <definedName name="TD1p2vl_18" localSheetId="1">#REF!</definedName>
    <definedName name="TD1p2vl_18">#REF!</definedName>
    <definedName name="TD1p2vl_19" localSheetId="1">#REF!</definedName>
    <definedName name="TD1p2vl_19">#REF!</definedName>
    <definedName name="TD1p2vl_3" localSheetId="1">#REF!</definedName>
    <definedName name="TD1p2vl_3">#REF!</definedName>
    <definedName name="TD1p2vl_30" localSheetId="1">#REF!</definedName>
    <definedName name="TD1p2vl_30">#REF!</definedName>
    <definedName name="TD1p2vl_31" localSheetId="1">#REF!</definedName>
    <definedName name="TD1p2vl_31">#REF!</definedName>
    <definedName name="TD1p2vl_32" localSheetId="1">#REF!</definedName>
    <definedName name="TD1p2vl_32">#REF!</definedName>
    <definedName name="TD1p2vl_33" localSheetId="1">#REF!</definedName>
    <definedName name="TD1p2vl_33">#REF!</definedName>
    <definedName name="TD1p2vl_34" localSheetId="1">#REF!</definedName>
    <definedName name="TD1p2vl_34">#REF!</definedName>
    <definedName name="TD1p2vl_35" localSheetId="1">#REF!</definedName>
    <definedName name="TD1p2vl_35">#REF!</definedName>
    <definedName name="TD1p2vl_36" localSheetId="1">#REF!</definedName>
    <definedName name="TD1p2vl_36">#REF!</definedName>
    <definedName name="TD1p2vl_37" localSheetId="1">#REF!</definedName>
    <definedName name="TD1p2vl_37">#REF!</definedName>
    <definedName name="TD1p2vl_4" localSheetId="1">#REF!</definedName>
    <definedName name="TD1p2vl_4">#REF!</definedName>
    <definedName name="TD1p2vl_47" localSheetId="1">#REF!</definedName>
    <definedName name="TD1p2vl_47">#REF!</definedName>
    <definedName name="TD1p2vl_5" localSheetId="1">#REF!</definedName>
    <definedName name="TD1p2vl_5">#REF!</definedName>
    <definedName name="TD1p2vl_6" localSheetId="1">#REF!</definedName>
    <definedName name="TD1p2vl_6">#REF!</definedName>
    <definedName name="TD1p2vl_7" localSheetId="1">#REF!</definedName>
    <definedName name="TD1p2vl_7">#REF!</definedName>
    <definedName name="TD1p2vl_8" localSheetId="1">#REF!</definedName>
    <definedName name="TD1p2vl_8">#REF!</definedName>
    <definedName name="TD1p2vl_9" localSheetId="1">#REF!</definedName>
    <definedName name="TD1p2vl_9">#REF!</definedName>
    <definedName name="TD1pnc_10" localSheetId="1">#REF!</definedName>
    <definedName name="TD1pnc_10">#REF!</definedName>
    <definedName name="TD1pnc_11" localSheetId="1">#REF!</definedName>
    <definedName name="TD1pnc_11">#REF!</definedName>
    <definedName name="TD1pnc_12" localSheetId="1">#REF!</definedName>
    <definedName name="TD1pnc_12">#REF!</definedName>
    <definedName name="TD1pnc_13" localSheetId="1">#REF!</definedName>
    <definedName name="TD1pnc_13">#REF!</definedName>
    <definedName name="TD1pnc_14" localSheetId="1">#REF!</definedName>
    <definedName name="TD1pnc_14">#REF!</definedName>
    <definedName name="TD1pnc_15" localSheetId="1">#REF!</definedName>
    <definedName name="TD1pnc_15">#REF!</definedName>
    <definedName name="TD1pnc_17" localSheetId="1">#REF!</definedName>
    <definedName name="TD1pnc_17">#REF!</definedName>
    <definedName name="TD1pnc_18" localSheetId="1">#REF!</definedName>
    <definedName name="TD1pnc_18">#REF!</definedName>
    <definedName name="TD1pnc_19" localSheetId="1">#REF!</definedName>
    <definedName name="TD1pnc_19">#REF!</definedName>
    <definedName name="TD1pnc_3" localSheetId="1">#REF!</definedName>
    <definedName name="TD1pnc_3">#REF!</definedName>
    <definedName name="TD1pnc_30" localSheetId="1">#REF!</definedName>
    <definedName name="TD1pnc_30">#REF!</definedName>
    <definedName name="TD1pnc_31" localSheetId="1">#REF!</definedName>
    <definedName name="TD1pnc_31">#REF!</definedName>
    <definedName name="TD1pnc_32" localSheetId="1">#REF!</definedName>
    <definedName name="TD1pnc_32">#REF!</definedName>
    <definedName name="TD1pnc_33" localSheetId="1">#REF!</definedName>
    <definedName name="TD1pnc_33">#REF!</definedName>
    <definedName name="TD1pnc_34" localSheetId="1">#REF!</definedName>
    <definedName name="TD1pnc_34">#REF!</definedName>
    <definedName name="TD1pnc_35" localSheetId="1">#REF!</definedName>
    <definedName name="TD1pnc_35">#REF!</definedName>
    <definedName name="TD1pnc_36" localSheetId="1">#REF!</definedName>
    <definedName name="TD1pnc_36">#REF!</definedName>
    <definedName name="TD1pnc_37" localSheetId="1">#REF!</definedName>
    <definedName name="TD1pnc_37">#REF!</definedName>
    <definedName name="TD1pnc_4" localSheetId="1">#REF!</definedName>
    <definedName name="TD1pnc_4">#REF!</definedName>
    <definedName name="TD1pnc_47" localSheetId="1">#REF!</definedName>
    <definedName name="TD1pnc_47">#REF!</definedName>
    <definedName name="TD1pnc_5" localSheetId="1">#REF!</definedName>
    <definedName name="TD1pnc_5">#REF!</definedName>
    <definedName name="TD1pnc_6" localSheetId="1">#REF!</definedName>
    <definedName name="TD1pnc_6">#REF!</definedName>
    <definedName name="TD1pnc_7" localSheetId="1">#REF!</definedName>
    <definedName name="TD1pnc_7">#REF!</definedName>
    <definedName name="TD1pnc_8" localSheetId="1">#REF!</definedName>
    <definedName name="TD1pnc_8">#REF!</definedName>
    <definedName name="TD1pnc_9" localSheetId="1">#REF!</definedName>
    <definedName name="TD1pnc_9">#REF!</definedName>
    <definedName name="TD1pvl_10" localSheetId="1">#REF!</definedName>
    <definedName name="TD1pvl_10">#REF!</definedName>
    <definedName name="TD1pvl_11" localSheetId="1">#REF!</definedName>
    <definedName name="TD1pvl_11">#REF!</definedName>
    <definedName name="TD1pvl_12" localSheetId="1">#REF!</definedName>
    <definedName name="TD1pvl_12">#REF!</definedName>
    <definedName name="TD1pvl_13" localSheetId="1">#REF!</definedName>
    <definedName name="TD1pvl_13">#REF!</definedName>
    <definedName name="TD1pvl_14" localSheetId="1">#REF!</definedName>
    <definedName name="TD1pvl_14">#REF!</definedName>
    <definedName name="TD1pvl_15" localSheetId="1">#REF!</definedName>
    <definedName name="TD1pvl_15">#REF!</definedName>
    <definedName name="TD1pvl_17" localSheetId="1">#REF!</definedName>
    <definedName name="TD1pvl_17">#REF!</definedName>
    <definedName name="TD1pvl_18" localSheetId="1">#REF!</definedName>
    <definedName name="TD1pvl_18">#REF!</definedName>
    <definedName name="TD1pvl_19" localSheetId="1">#REF!</definedName>
    <definedName name="TD1pvl_19">#REF!</definedName>
    <definedName name="TD1pvl_3" localSheetId="1">#REF!</definedName>
    <definedName name="TD1pvl_3">#REF!</definedName>
    <definedName name="TD1pvl_30" localSheetId="1">#REF!</definedName>
    <definedName name="TD1pvl_30">#REF!</definedName>
    <definedName name="TD1pvl_31" localSheetId="1">#REF!</definedName>
    <definedName name="TD1pvl_31">#REF!</definedName>
    <definedName name="TD1pvl_32" localSheetId="1">#REF!</definedName>
    <definedName name="TD1pvl_32">#REF!</definedName>
    <definedName name="TD1pvl_33" localSheetId="1">#REF!</definedName>
    <definedName name="TD1pvl_33">#REF!</definedName>
    <definedName name="TD1pvl_34" localSheetId="1">#REF!</definedName>
    <definedName name="TD1pvl_34">#REF!</definedName>
    <definedName name="TD1pvl_35" localSheetId="1">#REF!</definedName>
    <definedName name="TD1pvl_35">#REF!</definedName>
    <definedName name="TD1pvl_36" localSheetId="1">#REF!</definedName>
    <definedName name="TD1pvl_36">#REF!</definedName>
    <definedName name="TD1pvl_37" localSheetId="1">#REF!</definedName>
    <definedName name="TD1pvl_37">#REF!</definedName>
    <definedName name="TD1pvl_4" localSheetId="1">#REF!</definedName>
    <definedName name="TD1pvl_4">#REF!</definedName>
    <definedName name="TD1pvl_47" localSheetId="1">#REF!</definedName>
    <definedName name="TD1pvl_47">#REF!</definedName>
    <definedName name="TD1pvl_5" localSheetId="1">#REF!</definedName>
    <definedName name="TD1pvl_5">#REF!</definedName>
    <definedName name="TD1pvl_6" localSheetId="1">#REF!</definedName>
    <definedName name="TD1pvl_6">#REF!</definedName>
    <definedName name="TD1pvl_7" localSheetId="1">#REF!</definedName>
    <definedName name="TD1pvl_7">#REF!</definedName>
    <definedName name="TD1pvl_8" localSheetId="1">#REF!</definedName>
    <definedName name="TD1pvl_8">#REF!</definedName>
    <definedName name="TD1pvl_9" localSheetId="1">#REF!</definedName>
    <definedName name="TD1pvl_9">#REF!</definedName>
    <definedName name="td3p" localSheetId="0">#REF!</definedName>
    <definedName name="td3p" localSheetId="1">#REF!</definedName>
    <definedName name="td3p">#REF!</definedName>
    <definedName name="td3p_16" localSheetId="1">#REF!</definedName>
    <definedName name="td3p_16">#REF!</definedName>
    <definedName name="td3p_20" localSheetId="1">#REF!</definedName>
    <definedName name="td3p_20">#REF!</definedName>
    <definedName name="td3p_22" localSheetId="1">#REF!</definedName>
    <definedName name="td3p_22">#REF!</definedName>
    <definedName name="td3p_29" localSheetId="1">#REF!</definedName>
    <definedName name="td3p_29">#REF!</definedName>
    <definedName name="tdbcnckt">tdbcnckt</definedName>
    <definedName name="tdbcnckt_11">tdbcnckt_11</definedName>
    <definedName name="tdbcnckt_12">tdbcnckt_12</definedName>
    <definedName name="tdbcnckt_13">tdbcnckt_13</definedName>
    <definedName name="tdbcnckt_14">tdbcnckt_14</definedName>
    <definedName name="tdbcnckt_15">tdbcnckt_15</definedName>
    <definedName name="tdbcnckt_16">tdbcnckt_16</definedName>
    <definedName name="tdbcnckt_38">tdbcnckt_38</definedName>
    <definedName name="tdc84nc_47" localSheetId="1">#REF!</definedName>
    <definedName name="tdc84nc_47">#REF!</definedName>
    <definedName name="tdcnc_47" localSheetId="1">#REF!</definedName>
    <definedName name="tdcnc_47">#REF!</definedName>
    <definedName name="TDctnc" localSheetId="1">#REF!</definedName>
    <definedName name="TDctnc">#REF!</definedName>
    <definedName name="TDctvc" localSheetId="1">#REF!</definedName>
    <definedName name="TDctvc">#REF!</definedName>
    <definedName name="TDctvl" localSheetId="1">#REF!</definedName>
    <definedName name="TDctvl">#REF!</definedName>
    <definedName name="tdgnc_47" localSheetId="1">#REF!</definedName>
    <definedName name="tdgnc_47">#REF!</definedName>
    <definedName name="tdgvl_47" localSheetId="1">#REF!</definedName>
    <definedName name="tdgvl_47">#REF!</definedName>
    <definedName name="tdhtnc_47" localSheetId="1">#REF!</definedName>
    <definedName name="tdhtnc_47">#REF!</definedName>
    <definedName name="tdhtvl_47" localSheetId="1">#REF!</definedName>
    <definedName name="tdhtvl_47">#REF!</definedName>
    <definedName name="tdia" localSheetId="1">#REF!</definedName>
    <definedName name="tdia">#REF!</definedName>
    <definedName name="TDmnc_10" localSheetId="1">#REF!</definedName>
    <definedName name="TDmnc_10">#REF!</definedName>
    <definedName name="TDmnc_11" localSheetId="1">#REF!</definedName>
    <definedName name="TDmnc_11">#REF!</definedName>
    <definedName name="TDmnc_12" localSheetId="1">#REF!</definedName>
    <definedName name="TDmnc_12">#REF!</definedName>
    <definedName name="TDmnc_13" localSheetId="1">#REF!</definedName>
    <definedName name="TDmnc_13">#REF!</definedName>
    <definedName name="TDmnc_14" localSheetId="1">#REF!</definedName>
    <definedName name="TDmnc_14">#REF!</definedName>
    <definedName name="TDmnc_15" localSheetId="1">#REF!</definedName>
    <definedName name="TDmnc_15">#REF!</definedName>
    <definedName name="TDmnc_17" localSheetId="1">#REF!</definedName>
    <definedName name="TDmnc_17">#REF!</definedName>
    <definedName name="TDmnc_18" localSheetId="1">#REF!</definedName>
    <definedName name="TDmnc_18">#REF!</definedName>
    <definedName name="TDmnc_19" localSheetId="1">#REF!</definedName>
    <definedName name="TDmnc_19">#REF!</definedName>
    <definedName name="TDmnc_3" localSheetId="1">#REF!</definedName>
    <definedName name="TDmnc_3">#REF!</definedName>
    <definedName name="TDmnc_30" localSheetId="1">#REF!</definedName>
    <definedName name="TDmnc_30">#REF!</definedName>
    <definedName name="TDmnc_31" localSheetId="1">#REF!</definedName>
    <definedName name="TDmnc_31">#REF!</definedName>
    <definedName name="TDmnc_32" localSheetId="1">#REF!</definedName>
    <definedName name="TDmnc_32">#REF!</definedName>
    <definedName name="TDmnc_33" localSheetId="1">#REF!</definedName>
    <definedName name="TDmnc_33">#REF!</definedName>
    <definedName name="TDmnc_34" localSheetId="1">#REF!</definedName>
    <definedName name="TDmnc_34">#REF!</definedName>
    <definedName name="TDmnc_35" localSheetId="1">#REF!</definedName>
    <definedName name="TDmnc_35">#REF!</definedName>
    <definedName name="TDmnc_36" localSheetId="1">#REF!</definedName>
    <definedName name="TDmnc_36">#REF!</definedName>
    <definedName name="TDmnc_37" localSheetId="1">#REF!</definedName>
    <definedName name="TDmnc_37">#REF!</definedName>
    <definedName name="TDmnc_4" localSheetId="1">#REF!</definedName>
    <definedName name="TDmnc_4">#REF!</definedName>
    <definedName name="TDmnc_47" localSheetId="1">#REF!</definedName>
    <definedName name="TDmnc_47">#REF!</definedName>
    <definedName name="TDmnc_5" localSheetId="1">#REF!</definedName>
    <definedName name="TDmnc_5">#REF!</definedName>
    <definedName name="TDmnc_6" localSheetId="1">#REF!</definedName>
    <definedName name="TDmnc_6">#REF!</definedName>
    <definedName name="TDmnc_7" localSheetId="1">#REF!</definedName>
    <definedName name="TDmnc_7">#REF!</definedName>
    <definedName name="TDmnc_8" localSheetId="1">#REF!</definedName>
    <definedName name="TDmnc_8">#REF!</definedName>
    <definedName name="TDmnc_9" localSheetId="1">#REF!</definedName>
    <definedName name="TDmnc_9">#REF!</definedName>
    <definedName name="TDmvc_10" localSheetId="1">#REF!</definedName>
    <definedName name="TDmvc_10">#REF!</definedName>
    <definedName name="TDmvc_11" localSheetId="1">#REF!</definedName>
    <definedName name="TDmvc_11">#REF!</definedName>
    <definedName name="TDmvc_12" localSheetId="1">#REF!</definedName>
    <definedName name="TDmvc_12">#REF!</definedName>
    <definedName name="TDmvc_13" localSheetId="1">#REF!</definedName>
    <definedName name="TDmvc_13">#REF!</definedName>
    <definedName name="TDmvc_14" localSheetId="1">#REF!</definedName>
    <definedName name="TDmvc_14">#REF!</definedName>
    <definedName name="TDmvc_15" localSheetId="1">#REF!</definedName>
    <definedName name="TDmvc_15">#REF!</definedName>
    <definedName name="TDmvc_17" localSheetId="1">#REF!</definedName>
    <definedName name="TDmvc_17">#REF!</definedName>
    <definedName name="TDmvc_18" localSheetId="1">#REF!</definedName>
    <definedName name="TDmvc_18">#REF!</definedName>
    <definedName name="TDmvc_19" localSheetId="1">#REF!</definedName>
    <definedName name="TDmvc_19">#REF!</definedName>
    <definedName name="TDmvc_3" localSheetId="1">#REF!</definedName>
    <definedName name="TDmvc_3">#REF!</definedName>
    <definedName name="TDmvc_30" localSheetId="1">#REF!</definedName>
    <definedName name="TDmvc_30">#REF!</definedName>
    <definedName name="TDmvc_31" localSheetId="1">#REF!</definedName>
    <definedName name="TDmvc_31">#REF!</definedName>
    <definedName name="TDmvc_32" localSheetId="1">#REF!</definedName>
    <definedName name="TDmvc_32">#REF!</definedName>
    <definedName name="TDmvc_33" localSheetId="1">#REF!</definedName>
    <definedName name="TDmvc_33">#REF!</definedName>
    <definedName name="TDmvc_34" localSheetId="1">#REF!</definedName>
    <definedName name="TDmvc_34">#REF!</definedName>
    <definedName name="TDmvc_35" localSheetId="1">#REF!</definedName>
    <definedName name="TDmvc_35">#REF!</definedName>
    <definedName name="TDmvc_36" localSheetId="1">#REF!</definedName>
    <definedName name="TDmvc_36">#REF!</definedName>
    <definedName name="TDmvc_37" localSheetId="1">#REF!</definedName>
    <definedName name="TDmvc_37">#REF!</definedName>
    <definedName name="TDmvc_4" localSheetId="1">#REF!</definedName>
    <definedName name="TDmvc_4">#REF!</definedName>
    <definedName name="TDmvc_47" localSheetId="1">#REF!</definedName>
    <definedName name="TDmvc_47">#REF!</definedName>
    <definedName name="TDmvc_5" localSheetId="1">#REF!</definedName>
    <definedName name="TDmvc_5">#REF!</definedName>
    <definedName name="TDmvc_6" localSheetId="1">#REF!</definedName>
    <definedName name="TDmvc_6">#REF!</definedName>
    <definedName name="TDmvc_7" localSheetId="1">#REF!</definedName>
    <definedName name="TDmvc_7">#REF!</definedName>
    <definedName name="TDmvc_8" localSheetId="1">#REF!</definedName>
    <definedName name="TDmvc_8">#REF!</definedName>
    <definedName name="TDmvc_9" localSheetId="1">#REF!</definedName>
    <definedName name="TDmvc_9">#REF!</definedName>
    <definedName name="TDmvl_10" localSheetId="1">#REF!</definedName>
    <definedName name="TDmvl_10">#REF!</definedName>
    <definedName name="TDmvl_11" localSheetId="1">#REF!</definedName>
    <definedName name="TDmvl_11">#REF!</definedName>
    <definedName name="TDmvl_12" localSheetId="1">#REF!</definedName>
    <definedName name="TDmvl_12">#REF!</definedName>
    <definedName name="TDmvl_13" localSheetId="1">#REF!</definedName>
    <definedName name="TDmvl_13">#REF!</definedName>
    <definedName name="TDmvl_14" localSheetId="1">#REF!</definedName>
    <definedName name="TDmvl_14">#REF!</definedName>
    <definedName name="TDmvl_15" localSheetId="1">#REF!</definedName>
    <definedName name="TDmvl_15">#REF!</definedName>
    <definedName name="TDmvl_17" localSheetId="1">#REF!</definedName>
    <definedName name="TDmvl_17">#REF!</definedName>
    <definedName name="TDmvl_18" localSheetId="1">#REF!</definedName>
    <definedName name="TDmvl_18">#REF!</definedName>
    <definedName name="TDmvl_19" localSheetId="1">#REF!</definedName>
    <definedName name="TDmvl_19">#REF!</definedName>
    <definedName name="TDmvl_3" localSheetId="1">#REF!</definedName>
    <definedName name="TDmvl_3">#REF!</definedName>
    <definedName name="TDmvl_30" localSheetId="1">#REF!</definedName>
    <definedName name="TDmvl_30">#REF!</definedName>
    <definedName name="TDmvl_31" localSheetId="1">#REF!</definedName>
    <definedName name="TDmvl_31">#REF!</definedName>
    <definedName name="TDmvl_32" localSheetId="1">#REF!</definedName>
    <definedName name="TDmvl_32">#REF!</definedName>
    <definedName name="TDmvl_33" localSheetId="1">#REF!</definedName>
    <definedName name="TDmvl_33">#REF!</definedName>
    <definedName name="TDmvl_34" localSheetId="1">#REF!</definedName>
    <definedName name="TDmvl_34">#REF!</definedName>
    <definedName name="TDmvl_35" localSheetId="1">#REF!</definedName>
    <definedName name="TDmvl_35">#REF!</definedName>
    <definedName name="TDmvl_36" localSheetId="1">#REF!</definedName>
    <definedName name="TDmvl_36">#REF!</definedName>
    <definedName name="TDmvl_37" localSheetId="1">#REF!</definedName>
    <definedName name="TDmvl_37">#REF!</definedName>
    <definedName name="TDmvl_4" localSheetId="1">#REF!</definedName>
    <definedName name="TDmvl_4">#REF!</definedName>
    <definedName name="TDmvl_47" localSheetId="1">#REF!</definedName>
    <definedName name="TDmvl_47">#REF!</definedName>
    <definedName name="TDmvl_5" localSheetId="1">#REF!</definedName>
    <definedName name="TDmvl_5">#REF!</definedName>
    <definedName name="TDmvl_6" localSheetId="1">#REF!</definedName>
    <definedName name="TDmvl_6">#REF!</definedName>
    <definedName name="TDmvl_7" localSheetId="1">#REF!</definedName>
    <definedName name="TDmvl_7">#REF!</definedName>
    <definedName name="TDmvl_8" localSheetId="1">#REF!</definedName>
    <definedName name="TDmvl_8">#REF!</definedName>
    <definedName name="TDmvl_9" localSheetId="1">#REF!</definedName>
    <definedName name="TDmvl_9">#REF!</definedName>
    <definedName name="tdnc_47" localSheetId="1">#REF!</definedName>
    <definedName name="tdnc_47">#REF!</definedName>
    <definedName name="tdnc1p" localSheetId="0">#REF!</definedName>
    <definedName name="tdnc1p" localSheetId="1">#REF!</definedName>
    <definedName name="tdnc1p">#REF!</definedName>
    <definedName name="tdnc1p_16" localSheetId="1">#REF!</definedName>
    <definedName name="tdnc1p_16">#REF!</definedName>
    <definedName name="tdnc1p_20" localSheetId="1">#REF!</definedName>
    <definedName name="tdnc1p_20">#REF!</definedName>
    <definedName name="tdnc1p_22" localSheetId="1">#REF!</definedName>
    <definedName name="tdnc1p_22">#REF!</definedName>
    <definedName name="tdnc1p_29" localSheetId="1">#REF!</definedName>
    <definedName name="tdnc1p_29">#REF!</definedName>
    <definedName name="TDT" localSheetId="0">#REF!</definedName>
    <definedName name="TDT" localSheetId="1">#REF!</definedName>
    <definedName name="TDT">#REF!</definedName>
    <definedName name="tdt1pnc_47" localSheetId="1">#REF!</definedName>
    <definedName name="tdt1pnc_47">#REF!</definedName>
    <definedName name="tdt1pvl_47" localSheetId="1">#REF!</definedName>
    <definedName name="tdt1pvl_47">#REF!</definedName>
    <definedName name="tdt2cnc_47" localSheetId="1">#REF!</definedName>
    <definedName name="tdt2cnc_47">#REF!</definedName>
    <definedName name="tdt2cvl_47" localSheetId="1">#REF!</definedName>
    <definedName name="tdt2cvl_47">#REF!</definedName>
    <definedName name="tdtr2cnc" localSheetId="0">#REF!</definedName>
    <definedName name="tdtr2cnc" localSheetId="1">#REF!</definedName>
    <definedName name="tdtr2cnc">#REF!</definedName>
    <definedName name="tdtr2cvl" localSheetId="0">#REF!</definedName>
    <definedName name="tdtr2cvl" localSheetId="1">#REF!</definedName>
    <definedName name="tdtr2cvl">#REF!</definedName>
    <definedName name="tdtrnc_47" localSheetId="1">#REF!</definedName>
    <definedName name="tdtrnc_47">#REF!</definedName>
    <definedName name="tdtrvl_47" localSheetId="1">#REF!</definedName>
    <definedName name="tdtrvl_47">#REF!</definedName>
    <definedName name="tdvl_47" localSheetId="1">#REF!</definedName>
    <definedName name="tdvl_47">#REF!</definedName>
    <definedName name="tdvl1p" localSheetId="0">#REF!</definedName>
    <definedName name="tdvl1p" localSheetId="1">#REF!</definedName>
    <definedName name="tdvl1p">#REF!</definedName>
    <definedName name="tdvl1p_16" localSheetId="1">#REF!</definedName>
    <definedName name="tdvl1p_16">#REF!</definedName>
    <definedName name="tdvl1p_20" localSheetId="1">#REF!</definedName>
    <definedName name="tdvl1p_20">#REF!</definedName>
    <definedName name="tdvl1p_22" localSheetId="1">#REF!</definedName>
    <definedName name="tdvl1p_22">#REF!</definedName>
    <definedName name="tdvl1p_29" localSheetId="1">#REF!</definedName>
    <definedName name="tdvl1p_29">#REF!</definedName>
    <definedName name="TenCap" localSheetId="1">#REF!</definedName>
    <definedName name="TenCap">#REF!</definedName>
    <definedName name="tenck" localSheetId="1">#REF!</definedName>
    <definedName name="tenck">#REF!</definedName>
    <definedName name="TENCV" localSheetId="1">#REF!</definedName>
    <definedName name="TENCV">#REF!</definedName>
    <definedName name="Tengoi" localSheetId="1">#REF!</definedName>
    <definedName name="Tengoi">#REF!</definedName>
    <definedName name="tenvung" localSheetId="27">#REF!</definedName>
    <definedName name="tenvung" localSheetId="28">#REF!</definedName>
    <definedName name="tenvung" localSheetId="1">#REF!</definedName>
    <definedName name="tenvung">#REF!</definedName>
    <definedName name="test" localSheetId="1">#REF!</definedName>
    <definedName name="test">#REF!</definedName>
    <definedName name="Test5" localSheetId="1">#REF!</definedName>
    <definedName name="Test5">#REF!</definedName>
    <definedName name="TG" localSheetId="28">#REF!</definedName>
    <definedName name="TG" localSheetId="1">#REF!</definedName>
    <definedName name="TG">#REF!</definedName>
    <definedName name="TGLS" localSheetId="1">#REF!</definedName>
    <definedName name="TGLS">#REF!</definedName>
    <definedName name="tgưgz" hidden="1">{"'Sheet1'!$L$16"}</definedName>
    <definedName name="th" localSheetId="28">#REF!</definedName>
    <definedName name="th" localSheetId="1">#REF!</definedName>
    <definedName name="th">#REF!</definedName>
    <definedName name="TH.CTrinh" localSheetId="1">#REF!</definedName>
    <definedName name="TH.CTrinh">#REF!</definedName>
    <definedName name="TH.tinh" localSheetId="1">#REF!</definedName>
    <definedName name="TH.tinh">#REF!</definedName>
    <definedName name="th_nh_tiÒn" localSheetId="27">#REF!</definedName>
    <definedName name="th_nh_tiÒn" localSheetId="28">#REF!</definedName>
    <definedName name="th_nh_tiÒn" localSheetId="1">#REF!</definedName>
    <definedName name="th_nh_tiÒn">#REF!</definedName>
    <definedName name="th100_47" localSheetId="1">#REF!</definedName>
    <definedName name="th100_47">#REF!</definedName>
    <definedName name="TH160_47" localSheetId="1">#REF!</definedName>
    <definedName name="TH160_47">#REF!</definedName>
    <definedName name="th3x15_47" localSheetId="1">#REF!</definedName>
    <definedName name="th3x15_47">#REF!</definedName>
    <definedName name="thai" localSheetId="1">#REF!</definedName>
    <definedName name="thai">#REF!</definedName>
    <definedName name="thang" localSheetId="1">#REF!</definedName>
    <definedName name="thang">#REF!</definedName>
    <definedName name="Thang_Long" localSheetId="1">#REF!</definedName>
    <definedName name="Thang_Long">#REF!</definedName>
    <definedName name="Thang_Long_GT" localSheetId="1">#REF!</definedName>
    <definedName name="Thang_Long_GT">#REF!</definedName>
    <definedName name="thanh" localSheetId="1">#REF!</definedName>
    <definedName name="thanh">#REF!</definedName>
    <definedName name="Thanh_CT" localSheetId="1">#REF!</definedName>
    <definedName name="Thanh_CT">#REF!</definedName>
    <definedName name="thanhtien" localSheetId="1">#REF!</definedName>
    <definedName name="thanhtien">#REF!</definedName>
    <definedName name="ThanhXuan110_30" localSheetId="1">#REF!</definedName>
    <definedName name="ThanhXuan110_30">#REF!</definedName>
    <definedName name="ThanhXuan110_31" localSheetId="1">#REF!</definedName>
    <definedName name="ThanhXuan110_31">#REF!</definedName>
    <definedName name="ThanhXuan110_32" localSheetId="1">#REF!</definedName>
    <definedName name="ThanhXuan110_32">#REF!</definedName>
    <definedName name="ThanhXuan110_33" localSheetId="1">#REF!</definedName>
    <definedName name="ThanhXuan110_33">#REF!</definedName>
    <definedName name="ThanhXuan110_34" localSheetId="1">#REF!</definedName>
    <definedName name="ThanhXuan110_34">#REF!</definedName>
    <definedName name="ThanhXuan110_35" localSheetId="1">#REF!</definedName>
    <definedName name="ThanhXuan110_35">#REF!</definedName>
    <definedName name="ThanhXuan110_36" localSheetId="1">#REF!</definedName>
    <definedName name="ThanhXuan110_36">#REF!</definedName>
    <definedName name="ThanhXuan110_47" localSheetId="1">#REF!</definedName>
    <definedName name="ThanhXuan110_47">#REF!</definedName>
    <definedName name="Thautinh" localSheetId="1">#REF!</definedName>
    <definedName name="Thautinh">#REF!</definedName>
    <definedName name="THchon" localSheetId="1">#REF!</definedName>
    <definedName name="THchon">#REF!</definedName>
    <definedName name="thdt" localSheetId="1">#REF!</definedName>
    <definedName name="thdt">#REF!</definedName>
    <definedName name="THDT_CT_XOM_NOI" localSheetId="28">#REF!</definedName>
    <definedName name="THDT_CT_XOM_NOI" localSheetId="1">#REF!</definedName>
    <definedName name="THDT_CT_XOM_NOI">#REF!</definedName>
    <definedName name="THDT_HT_DAO_THUONG" localSheetId="28">#REF!</definedName>
    <definedName name="THDT_HT_DAO_THUONG" localSheetId="1">#REF!</definedName>
    <definedName name="THDT_HT_DAO_THUONG">#REF!</definedName>
    <definedName name="THDT_HT_XOM_NOI" localSheetId="28">#REF!</definedName>
    <definedName name="THDT_HT_XOM_NOI" localSheetId="1">#REF!</definedName>
    <definedName name="THDT_HT_XOM_NOI">#REF!</definedName>
    <definedName name="THDT_NPP_XOM_NOI" localSheetId="28">#REF!</definedName>
    <definedName name="THDT_NPP_XOM_NOI" localSheetId="1">#REF!</definedName>
    <definedName name="THDT_NPP_XOM_NOI">#REF!</definedName>
    <definedName name="THDT_TBA_XOM_NOI" localSheetId="28">#REF!</definedName>
    <definedName name="THDT_TBA_XOM_NOI" localSheetId="1">#REF!</definedName>
    <definedName name="THDT_TBA_XOM_NOI">#REF!</definedName>
    <definedName name="thep" localSheetId="1">#REF!</definedName>
    <definedName name="thep">#REF!</definedName>
    <definedName name="THEP_D32" localSheetId="1">#REF!</definedName>
    <definedName name="THEP_D32">#REF!</definedName>
    <definedName name="thepban" localSheetId="1">#REF!</definedName>
    <definedName name="thepban">#REF!</definedName>
    <definedName name="ThepDinh" localSheetId="1">#REF!</definedName>
    <definedName name="ThepDinh">#REF!</definedName>
    <definedName name="thepgoc25_60" localSheetId="0">#REF!</definedName>
    <definedName name="thepgoc25_60" localSheetId="1">#REF!</definedName>
    <definedName name="thepgoc25_60">#REF!</definedName>
    <definedName name="thepgoc63_75" localSheetId="0">#REF!</definedName>
    <definedName name="thepgoc63_75" localSheetId="1">#REF!</definedName>
    <definedName name="thepgoc63_75">#REF!</definedName>
    <definedName name="thepgoc80_100" localSheetId="0">#REF!</definedName>
    <definedName name="thepgoc80_100" localSheetId="1">#REF!</definedName>
    <definedName name="thepgoc80_100">#REF!</definedName>
    <definedName name="thepma">30408</definedName>
    <definedName name="thepmaBL">34500</definedName>
    <definedName name="thepmacl">34500</definedName>
    <definedName name="theptron12" localSheetId="0">#REF!</definedName>
    <definedName name="theptron12" localSheetId="1">#REF!</definedName>
    <definedName name="theptron12">#REF!</definedName>
    <definedName name="theptron14_22" localSheetId="0">#REF!</definedName>
    <definedName name="theptron14_22" localSheetId="1">#REF!</definedName>
    <definedName name="theptron14_22">#REF!</definedName>
    <definedName name="theptron6_8" localSheetId="0">#REF!</definedName>
    <definedName name="theptron6_8" localSheetId="1">#REF!</definedName>
    <definedName name="theptron6_8">#REF!</definedName>
    <definedName name="thetichck" localSheetId="1">#REF!</definedName>
    <definedName name="thetichck">#REF!</definedName>
    <definedName name="THGO1pnc" localSheetId="0">#REF!</definedName>
    <definedName name="THGO1pnc" localSheetId="1">#REF!</definedName>
    <definedName name="THGO1pnc">#REF!</definedName>
    <definedName name="THGO1pnc_16" localSheetId="1">#REF!</definedName>
    <definedName name="THGO1pnc_16">#REF!</definedName>
    <definedName name="THGO1pnc_20" localSheetId="1">#REF!</definedName>
    <definedName name="THGO1pnc_20">#REF!</definedName>
    <definedName name="THGO1pnc_22" localSheetId="1">#REF!</definedName>
    <definedName name="THGO1pnc_22">#REF!</definedName>
    <definedName name="THGO1pnc_29" localSheetId="1">#REF!</definedName>
    <definedName name="THGO1pnc_29">#REF!</definedName>
    <definedName name="thht" localSheetId="0">#REF!</definedName>
    <definedName name="thht" localSheetId="1">#REF!</definedName>
    <definedName name="thht">#REF!</definedName>
    <definedName name="THI" localSheetId="0">#REF!</definedName>
    <definedName name="THI" localSheetId="28">#REF!</definedName>
    <definedName name="THI" localSheetId="1">#REF!</definedName>
    <definedName name="THI" localSheetId="30">#REF!</definedName>
    <definedName name="THI">#REF!</definedName>
    <definedName name="THK_1" localSheetId="1">#REF!</definedName>
    <definedName name="THK_1">#REF!</definedName>
    <definedName name="THKP160_47" localSheetId="1">#REF!</definedName>
    <definedName name="THKP160_47">#REF!</definedName>
    <definedName name="thkp3" localSheetId="0">#REF!</definedName>
    <definedName name="thkp3" localSheetId="1">#REF!</definedName>
    <definedName name="thkp3">#REF!</definedName>
    <definedName name="thop" localSheetId="1">#REF!</definedName>
    <definedName name="thop">#REF!</definedName>
    <definedName name="THT" localSheetId="1">#REF!</definedName>
    <definedName name="THT">#REF!</definedName>
    <definedName name="thtich1" localSheetId="1">#REF!</definedName>
    <definedName name="thtich1">#REF!</definedName>
    <definedName name="thtich2" localSheetId="1">#REF!</definedName>
    <definedName name="thtich2">#REF!</definedName>
    <definedName name="thtich3" localSheetId="1">#REF!</definedName>
    <definedName name="thtich3">#REF!</definedName>
    <definedName name="thtich4" localSheetId="1">#REF!</definedName>
    <definedName name="thtich4">#REF!</definedName>
    <definedName name="thtich5" localSheetId="1">#REF!</definedName>
    <definedName name="thtich5">#REF!</definedName>
    <definedName name="thtich6" localSheetId="1">#REF!</definedName>
    <definedName name="thtich6">#REF!</definedName>
    <definedName name="thtr15_47" localSheetId="1">#REF!</definedName>
    <definedName name="thtr15_47">#REF!</definedName>
    <definedName name="thtt" localSheetId="0">#REF!</definedName>
    <definedName name="thtt" localSheetId="1">#REF!</definedName>
    <definedName name="thtt">#REF!</definedName>
    <definedName name="TI" localSheetId="1">#REF!</definedName>
    <definedName name="TI">#REF!</definedName>
    <definedName name="Tien" localSheetId="28">#REF!</definedName>
    <definedName name="Tien" localSheetId="1">#REF!</definedName>
    <definedName name="Tien">#REF!</definedName>
    <definedName name="TIENLUONG" localSheetId="0">#REF!</definedName>
    <definedName name="TIENLUONG" localSheetId="1">#REF!</definedName>
    <definedName name="TIENLUONG">#REF!</definedName>
    <definedName name="TIENLUONG_30" localSheetId="1">#REF!</definedName>
    <definedName name="TIENLUONG_30">#REF!</definedName>
    <definedName name="TIENLUONG_31" localSheetId="1">#REF!</definedName>
    <definedName name="TIENLUONG_31">#REF!</definedName>
    <definedName name="TIENLUONG_32" localSheetId="1">#REF!</definedName>
    <definedName name="TIENLUONG_32">#REF!</definedName>
    <definedName name="TIENLUONG_33" localSheetId="1">#REF!</definedName>
    <definedName name="TIENLUONG_33">#REF!</definedName>
    <definedName name="TIENLUONG_34" localSheetId="1">#REF!</definedName>
    <definedName name="TIENLUONG_34">#REF!</definedName>
    <definedName name="TIENLUONG_35" localSheetId="1">#REF!</definedName>
    <definedName name="TIENLUONG_35">#REF!</definedName>
    <definedName name="TIENLUONG_36" localSheetId="1">#REF!</definedName>
    <definedName name="TIENLUONG_36">#REF!</definedName>
    <definedName name="TIENLUONG_47" localSheetId="1">#REF!</definedName>
    <definedName name="TIENLUONG_47">#REF!</definedName>
    <definedName name="TienluongD" localSheetId="1">#REF!</definedName>
    <definedName name="TienluongD">#REF!</definedName>
    <definedName name="Tiep_dia" localSheetId="1">#REF!</definedName>
    <definedName name="Tiep_dia">#REF!</definedName>
    <definedName name="Tiepdia_47" localSheetId="1">#REF!</definedName>
    <definedName name="Tiepdia_47">#REF!</definedName>
    <definedName name="TIET">NGAY*8</definedName>
    <definedName name="tim_xuat_hien" localSheetId="28">#REF!</definedName>
    <definedName name="tim_xuat_hien" localSheetId="1">#REF!</definedName>
    <definedName name="tim_xuat_hien">#REF!</definedName>
    <definedName name="tinhqd" localSheetId="1">#REF!</definedName>
    <definedName name="tinhqd">#REF!</definedName>
    <definedName name="tinhqt">#N/A</definedName>
    <definedName name="tinhqt_11">#N/A</definedName>
    <definedName name="tinhqt_12">#N/A</definedName>
    <definedName name="tinhqt_13">#N/A</definedName>
    <definedName name="tinhqt_14">#N/A</definedName>
    <definedName name="tinhqt_15">#N/A</definedName>
    <definedName name="tinhqt_38">#N/A</definedName>
    <definedName name="tinhqt_47">tinhqt</definedName>
    <definedName name="tinhqt_47_11">tinhqt_11</definedName>
    <definedName name="tinhqt_47_12">tinhqt_12</definedName>
    <definedName name="tinhqt_47_13">tinhqt_13</definedName>
    <definedName name="tinhqt_47_14">tinhqt_14</definedName>
    <definedName name="tinhqt_47_15">tinhqt_15</definedName>
    <definedName name="tinhqt_47_16">tinhqt</definedName>
    <definedName name="tinhqt_47_38">tinhqt_38</definedName>
    <definedName name="TIT" localSheetId="1">#REF!</definedName>
    <definedName name="TIT">#REF!</definedName>
    <definedName name="TITAN" localSheetId="0">#REF!</definedName>
    <definedName name="TITAN" localSheetId="28">#REF!</definedName>
    <definedName name="TITAN" localSheetId="1">#REF!</definedName>
    <definedName name="TITAN" localSheetId="30">#REF!</definedName>
    <definedName name="TITAN">#REF!</definedName>
    <definedName name="tjhtrjntrsjnsr" hidden="1">{"'Sheet1'!$L$16"}</definedName>
    <definedName name="tjhủn" hidden="1">{"Offgrid",#N/A,FALSE,"OFFGRID";"Region",#N/A,FALSE,"REGION";"Offgrid -2",#N/A,FALSE,"OFFGRID";"WTP",#N/A,FALSE,"WTP";"WTP -2",#N/A,FALSE,"WTP";"Project",#N/A,FALSE,"PROJECT";"Summary -2",#N/A,FALSE,"SUMMARY"}</definedName>
    <definedName name="tjjrj" hidden="1">{#N/A,#N/A,FALSE,"Chi tiÆt"}</definedName>
    <definedName name="tk" localSheetId="1">#REF!</definedName>
    <definedName name="tk">#REF!</definedName>
    <definedName name="TKP" localSheetId="0">#REF!</definedName>
    <definedName name="TKP" localSheetId="1">#REF!</definedName>
    <definedName name="TKP">#REF!</definedName>
    <definedName name="TKP_10" localSheetId="1">#REF!</definedName>
    <definedName name="TKP_10">#REF!</definedName>
    <definedName name="tkp_11">#N/A</definedName>
    <definedName name="tkp_12">#N/A</definedName>
    <definedName name="tkp_13">#N/A</definedName>
    <definedName name="tkp_14">#N/A</definedName>
    <definedName name="tkp_15">#N/A</definedName>
    <definedName name="TKP_19" localSheetId="1">#REF!</definedName>
    <definedName name="TKP_19">#REF!</definedName>
    <definedName name="TKP_22" localSheetId="1">#REF!</definedName>
    <definedName name="TKP_22">#REF!</definedName>
    <definedName name="TKP_23" localSheetId="1">#REF!</definedName>
    <definedName name="TKP_23">#REF!</definedName>
    <definedName name="tkp_38">#N/A</definedName>
    <definedName name="tkp_47">#N/A</definedName>
    <definedName name="tkp_47_11">tkp_11</definedName>
    <definedName name="tkp_47_12">tkp_12</definedName>
    <definedName name="tkp_47_13">tkp_13</definedName>
    <definedName name="tkp_47_14">tkp_14</definedName>
    <definedName name="tkp_47_15">tkp_15</definedName>
    <definedName name="tkp_47_16">#N/A</definedName>
    <definedName name="tkp_47_38">tkp_38</definedName>
    <definedName name="TKP_8" localSheetId="1">#REF!</definedName>
    <definedName name="TKP_8">#REF!</definedName>
    <definedName name="tkpdt">#N/A</definedName>
    <definedName name="tkpdt_11">#N/A</definedName>
    <definedName name="tkpdt_12">#N/A</definedName>
    <definedName name="tkpdt_13">#N/A</definedName>
    <definedName name="tkpdt_14">#N/A</definedName>
    <definedName name="tkpdt_15">#N/A</definedName>
    <definedName name="tkpdt_38">#N/A</definedName>
    <definedName name="tkpdt_47">tkpdt</definedName>
    <definedName name="tkpdt_47_11">tkpdt_11</definedName>
    <definedName name="tkpdt_47_12">tkpdt_12</definedName>
    <definedName name="tkpdt_47_13">tkpdt_13</definedName>
    <definedName name="tkpdt_47_14">tkpdt_14</definedName>
    <definedName name="tkpdt_47_15">tkpdt_15</definedName>
    <definedName name="tkpdt_47_16">tkpdt</definedName>
    <definedName name="tkpdt_47_38">tkpdt_38</definedName>
    <definedName name="TKYB">"TKYB"</definedName>
    <definedName name="TL3_47" localSheetId="1">#REF!</definedName>
    <definedName name="TL3_47">#REF!</definedName>
    <definedName name="TLA120_16" localSheetId="1">#REF!</definedName>
    <definedName name="TLA120_16">#REF!</definedName>
    <definedName name="TLA120_20" localSheetId="1">#REF!</definedName>
    <definedName name="TLA120_20">#REF!</definedName>
    <definedName name="TLA120_22" localSheetId="1">#REF!</definedName>
    <definedName name="TLA120_22">#REF!</definedName>
    <definedName name="TLA120_29" localSheetId="1">#REF!</definedName>
    <definedName name="TLA120_29">#REF!</definedName>
    <definedName name="TLA35_16" localSheetId="1">#REF!</definedName>
    <definedName name="TLA35_16">#REF!</definedName>
    <definedName name="TLA35_20" localSheetId="1">#REF!</definedName>
    <definedName name="TLA35_20">#REF!</definedName>
    <definedName name="TLA35_22" localSheetId="1">#REF!</definedName>
    <definedName name="TLA35_22">#REF!</definedName>
    <definedName name="TLA35_29" localSheetId="1">#REF!</definedName>
    <definedName name="TLA35_29">#REF!</definedName>
    <definedName name="TLA50_16" localSheetId="1">#REF!</definedName>
    <definedName name="TLA50_16">#REF!</definedName>
    <definedName name="TLA50_20" localSheetId="1">#REF!</definedName>
    <definedName name="TLA50_20">#REF!</definedName>
    <definedName name="TLA50_22" localSheetId="1">#REF!</definedName>
    <definedName name="TLA50_22">#REF!</definedName>
    <definedName name="TLA50_29" localSheetId="1">#REF!</definedName>
    <definedName name="TLA50_29">#REF!</definedName>
    <definedName name="TLA70_16" localSheetId="1">#REF!</definedName>
    <definedName name="TLA70_16">#REF!</definedName>
    <definedName name="TLA70_20" localSheetId="1">#REF!</definedName>
    <definedName name="TLA70_20">#REF!</definedName>
    <definedName name="TLA70_22" localSheetId="1">#REF!</definedName>
    <definedName name="TLA70_22">#REF!</definedName>
    <definedName name="TLA70_29" localSheetId="1">#REF!</definedName>
    <definedName name="TLA70_29">#REF!</definedName>
    <definedName name="TLA95_16" localSheetId="1">#REF!</definedName>
    <definedName name="TLA95_16">#REF!</definedName>
    <definedName name="TLA95_20" localSheetId="1">#REF!</definedName>
    <definedName name="TLA95_20">#REF!</definedName>
    <definedName name="TLA95_22" localSheetId="1">#REF!</definedName>
    <definedName name="TLA95_22">#REF!</definedName>
    <definedName name="TLA95_29" localSheetId="1">#REF!</definedName>
    <definedName name="TLA95_29">#REF!</definedName>
    <definedName name="TLAC120" localSheetId="0">#REF!</definedName>
    <definedName name="TLAC120" localSheetId="1">#REF!</definedName>
    <definedName name="TLAC120">#REF!</definedName>
    <definedName name="TLAC120_16" localSheetId="1">#REF!</definedName>
    <definedName name="TLAC120_16">#REF!</definedName>
    <definedName name="TLAC120_20" localSheetId="1">#REF!</definedName>
    <definedName name="TLAC120_20">#REF!</definedName>
    <definedName name="TLAC120_22" localSheetId="1">#REF!</definedName>
    <definedName name="TLAC120_22">#REF!</definedName>
    <definedName name="TLAC120_29" localSheetId="1">#REF!</definedName>
    <definedName name="TLAC120_29">#REF!</definedName>
    <definedName name="TLAC35" localSheetId="0">#REF!</definedName>
    <definedName name="TLAC35" localSheetId="1">#REF!</definedName>
    <definedName name="TLAC35">#REF!</definedName>
    <definedName name="TLAC35_16" localSheetId="1">#REF!</definedName>
    <definedName name="TLAC35_16">#REF!</definedName>
    <definedName name="TLAC35_20" localSheetId="1">#REF!</definedName>
    <definedName name="TLAC35_20">#REF!</definedName>
    <definedName name="TLAC35_22" localSheetId="1">#REF!</definedName>
    <definedName name="TLAC35_22">#REF!</definedName>
    <definedName name="TLAC35_29" localSheetId="1">#REF!</definedName>
    <definedName name="TLAC35_29">#REF!</definedName>
    <definedName name="TLAC50" localSheetId="0">#REF!</definedName>
    <definedName name="TLAC50" localSheetId="1">#REF!</definedName>
    <definedName name="TLAC50">#REF!</definedName>
    <definedName name="TLAC50_16" localSheetId="1">#REF!</definedName>
    <definedName name="TLAC50_16">#REF!</definedName>
    <definedName name="TLAC50_20" localSheetId="1">#REF!</definedName>
    <definedName name="TLAC50_20">#REF!</definedName>
    <definedName name="TLAC50_22" localSheetId="1">#REF!</definedName>
    <definedName name="TLAC50_22">#REF!</definedName>
    <definedName name="TLAC50_29" localSheetId="1">#REF!</definedName>
    <definedName name="TLAC50_29">#REF!</definedName>
    <definedName name="TLAC70" localSheetId="0">#REF!</definedName>
    <definedName name="TLAC70" localSheetId="1">#REF!</definedName>
    <definedName name="TLAC70">#REF!</definedName>
    <definedName name="TLAC70_16" localSheetId="1">#REF!</definedName>
    <definedName name="TLAC70_16">#REF!</definedName>
    <definedName name="TLAC70_20" localSheetId="1">#REF!</definedName>
    <definedName name="TLAC70_20">#REF!</definedName>
    <definedName name="TLAC70_22" localSheetId="1">#REF!</definedName>
    <definedName name="TLAC70_22">#REF!</definedName>
    <definedName name="TLAC70_29" localSheetId="1">#REF!</definedName>
    <definedName name="TLAC70_29">#REF!</definedName>
    <definedName name="TLAC95" localSheetId="0">#REF!</definedName>
    <definedName name="TLAC95" localSheetId="1">#REF!</definedName>
    <definedName name="TLAC95">#REF!</definedName>
    <definedName name="TLAC95_16" localSheetId="1">#REF!</definedName>
    <definedName name="TLAC95_16">#REF!</definedName>
    <definedName name="TLAC95_20" localSheetId="1">#REF!</definedName>
    <definedName name="TLAC95_20">#REF!</definedName>
    <definedName name="TLAC95_22" localSheetId="1">#REF!</definedName>
    <definedName name="TLAC95_22">#REF!</definedName>
    <definedName name="TLAC95_29" localSheetId="1">#REF!</definedName>
    <definedName name="TLAC95_29">#REF!</definedName>
    <definedName name="TLDa" localSheetId="1">#REF!</definedName>
    <definedName name="TLDa">#REF!</definedName>
    <definedName name="TLdat" localSheetId="1">#REF!</definedName>
    <definedName name="TLdat">#REF!</definedName>
    <definedName name="TLDM" localSheetId="1">#REF!</definedName>
    <definedName name="TLDM">#REF!</definedName>
    <definedName name="Tle" localSheetId="28">#REF!</definedName>
    <definedName name="Tle" localSheetId="1">#REF!</definedName>
    <definedName name="Tle">#REF!</definedName>
    <definedName name="TLR" localSheetId="1">#REF!</definedName>
    <definedName name="TLR">#REF!</definedName>
    <definedName name="tlrieng" localSheetId="1">#REF!</definedName>
    <definedName name="tlrieng">#REF!</definedName>
    <definedName name="TM" localSheetId="1">'ChiTiet (2)'!Bust</definedName>
    <definedName name="TM">Bust</definedName>
    <definedName name="TM_11" localSheetId="1">'ChiTiet (2)'!Bust</definedName>
    <definedName name="TM_11">Bust</definedName>
    <definedName name="TM_12" localSheetId="1">'ChiTiet (2)'!Bust</definedName>
    <definedName name="TM_12">Bust</definedName>
    <definedName name="TM_13" localSheetId="1">'ChiTiet (2)'!Bust</definedName>
    <definedName name="TM_13">Bust</definedName>
    <definedName name="TM_14" localSheetId="1">'ChiTiet (2)'!Bust</definedName>
    <definedName name="TM_14">Bust</definedName>
    <definedName name="TM_15" localSheetId="1">'ChiTiet (2)'!Bust</definedName>
    <definedName name="TM_15">Bust</definedName>
    <definedName name="TM_16" localSheetId="1">'ChiTiet (2)'!Bust</definedName>
    <definedName name="TM_16">Bust</definedName>
    <definedName name="TM_29" localSheetId="1">'ChiTiet (2)'!Bust</definedName>
    <definedName name="TM_29">Bust</definedName>
    <definedName name="TM_29_11" localSheetId="1">'ChiTiet (2)'!Bust</definedName>
    <definedName name="TM_29_11">Bust</definedName>
    <definedName name="TM_29_12" localSheetId="1">'ChiTiet (2)'!Bust</definedName>
    <definedName name="TM_29_12">Bust</definedName>
    <definedName name="TM_29_13" localSheetId="1">'ChiTiet (2)'!Bust</definedName>
    <definedName name="TM_29_13">Bust</definedName>
    <definedName name="TM_29_14" localSheetId="1">'ChiTiet (2)'!Bust</definedName>
    <definedName name="TM_29_14">Bust</definedName>
    <definedName name="TM_29_15" localSheetId="1">'ChiTiet (2)'!Bust</definedName>
    <definedName name="TM_29_15">Bust</definedName>
    <definedName name="TM_29_16" localSheetId="1">'ChiTiet (2)'!Bust</definedName>
    <definedName name="TM_29_16">Bust</definedName>
    <definedName name="TM_29_38" localSheetId="1">'ChiTiet (2)'!Bust</definedName>
    <definedName name="TM_29_38">Bust</definedName>
    <definedName name="TM_38" localSheetId="1">'ChiTiet (2)'!Bust</definedName>
    <definedName name="TM_38">Bust</definedName>
    <definedName name="TM_5" localSheetId="1">'ChiTiet (2)'!Bust</definedName>
    <definedName name="TM_5">Bust</definedName>
    <definedName name="TM_5_11" localSheetId="1">'ChiTiet (2)'!Bust</definedName>
    <definedName name="TM_5_11">Bust</definedName>
    <definedName name="TM_5_12" localSheetId="1">'ChiTiet (2)'!Bust</definedName>
    <definedName name="TM_5_12">Bust</definedName>
    <definedName name="TM_5_13" localSheetId="1">'ChiTiet (2)'!Bust</definedName>
    <definedName name="TM_5_13">Bust</definedName>
    <definedName name="TM_5_14" localSheetId="1">'ChiTiet (2)'!Bust</definedName>
    <definedName name="TM_5_14">Bust</definedName>
    <definedName name="TM_5_15" localSheetId="1">'ChiTiet (2)'!Bust</definedName>
    <definedName name="TM_5_15">Bust</definedName>
    <definedName name="TM_5_16" localSheetId="1">'ChiTiet (2)'!Bust</definedName>
    <definedName name="TM_5_16">Bust</definedName>
    <definedName name="TM_5_38" localSheetId="1">'ChiTiet (2)'!Bust</definedName>
    <definedName name="TM_5_38">Bust</definedName>
    <definedName name="TM_6" localSheetId="1">'ChiTiet (2)'!Bust</definedName>
    <definedName name="TM_6">Bust</definedName>
    <definedName name="TM_6_11" localSheetId="1">'ChiTiet (2)'!Bust</definedName>
    <definedName name="TM_6_11">Bust</definedName>
    <definedName name="TM_6_12" localSheetId="1">'ChiTiet (2)'!Bust</definedName>
    <definedName name="TM_6_12">Bust</definedName>
    <definedName name="TM_6_13" localSheetId="1">'ChiTiet (2)'!Bust</definedName>
    <definedName name="TM_6_13">Bust</definedName>
    <definedName name="TM_6_14" localSheetId="1">'ChiTiet (2)'!Bust</definedName>
    <definedName name="TM_6_14">Bust</definedName>
    <definedName name="TM_6_15" localSheetId="1">'ChiTiet (2)'!Bust</definedName>
    <definedName name="TM_6_15">Bust</definedName>
    <definedName name="TM_6_16" localSheetId="1">'ChiTiet (2)'!Bust</definedName>
    <definedName name="TM_6_16">Bust</definedName>
    <definedName name="TM_6_38" localSheetId="1">'ChiTiet (2)'!Bust</definedName>
    <definedName name="TM_6_38">Bust</definedName>
    <definedName name="TMDT1" localSheetId="1">#REF!</definedName>
    <definedName name="TMDT1">#REF!</definedName>
    <definedName name="TMDT2" localSheetId="1">#REF!</definedName>
    <definedName name="TMDT2">#REF!</definedName>
    <definedName name="TMDTmoi" localSheetId="1">#REF!</definedName>
    <definedName name="TMDTmoi">#REF!</definedName>
    <definedName name="tmm1.5" localSheetId="1">#REF!</definedName>
    <definedName name="tmm1.5">#REF!</definedName>
    <definedName name="tmmg" localSheetId="1">#REF!</definedName>
    <definedName name="tmmg">#REF!</definedName>
    <definedName name="tn" localSheetId="0">#REF!</definedName>
    <definedName name="tn" localSheetId="1">#REF!</definedName>
    <definedName name="tn">#REF!</definedName>
    <definedName name="tn1pinnc_47" localSheetId="1">#REF!</definedName>
    <definedName name="tn1pinnc_47">#REF!</definedName>
    <definedName name="tn2mhnnc_47" localSheetId="1">#REF!</definedName>
    <definedName name="tn2mhnnc_47">#REF!</definedName>
    <definedName name="TNCM_10" localSheetId="1">#REF!</definedName>
    <definedName name="TNCM_10">#REF!</definedName>
    <definedName name="TNCM_11" localSheetId="1">#REF!</definedName>
    <definedName name="TNCM_11">#REF!</definedName>
    <definedName name="TNCM_12" localSheetId="1">#REF!</definedName>
    <definedName name="TNCM_12">#REF!</definedName>
    <definedName name="TNCM_13" localSheetId="1">#REF!</definedName>
    <definedName name="TNCM_13">#REF!</definedName>
    <definedName name="TNCM_14" localSheetId="1">#REF!</definedName>
    <definedName name="TNCM_14">#REF!</definedName>
    <definedName name="TNCM_15" localSheetId="1">#REF!</definedName>
    <definedName name="TNCM_15">#REF!</definedName>
    <definedName name="TNCM_17" localSheetId="1">#REF!</definedName>
    <definedName name="TNCM_17">#REF!</definedName>
    <definedName name="TNCM_18" localSheetId="1">#REF!</definedName>
    <definedName name="TNCM_18">#REF!</definedName>
    <definedName name="TNCM_19" localSheetId="1">#REF!</definedName>
    <definedName name="TNCM_19">#REF!</definedName>
    <definedName name="TNCM_3" localSheetId="1">#REF!</definedName>
    <definedName name="TNCM_3">#REF!</definedName>
    <definedName name="TNCM_30" localSheetId="1">#REF!</definedName>
    <definedName name="TNCM_30">#REF!</definedName>
    <definedName name="TNCM_31" localSheetId="1">#REF!</definedName>
    <definedName name="TNCM_31">#REF!</definedName>
    <definedName name="TNCM_32" localSheetId="1">#REF!</definedName>
    <definedName name="TNCM_32">#REF!</definedName>
    <definedName name="TNCM_33" localSheetId="1">#REF!</definedName>
    <definedName name="TNCM_33">#REF!</definedName>
    <definedName name="TNCM_34" localSheetId="1">#REF!</definedName>
    <definedName name="TNCM_34">#REF!</definedName>
    <definedName name="TNCM_35" localSheetId="1">#REF!</definedName>
    <definedName name="TNCM_35">#REF!</definedName>
    <definedName name="TNCM_36" localSheetId="1">#REF!</definedName>
    <definedName name="TNCM_36">#REF!</definedName>
    <definedName name="TNCM_37" localSheetId="1">#REF!</definedName>
    <definedName name="TNCM_37">#REF!</definedName>
    <definedName name="TNCM_4" localSheetId="1">#REF!</definedName>
    <definedName name="TNCM_4">#REF!</definedName>
    <definedName name="TNCM_47" localSheetId="1">#REF!</definedName>
    <definedName name="TNCM_47">#REF!</definedName>
    <definedName name="TNCM_5" localSheetId="1">#REF!</definedName>
    <definedName name="TNCM_5">#REF!</definedName>
    <definedName name="TNCM_6" localSheetId="1">#REF!</definedName>
    <definedName name="TNCM_6">#REF!</definedName>
    <definedName name="TNCM_7" localSheetId="1">#REF!</definedName>
    <definedName name="TNCM_7">#REF!</definedName>
    <definedName name="TNCM_8" localSheetId="1">#REF!</definedName>
    <definedName name="TNCM_8">#REF!</definedName>
    <definedName name="TNCM_9" localSheetId="1">#REF!</definedName>
    <definedName name="TNCM_9">#REF!</definedName>
    <definedName name="tnhnnc_47" localSheetId="1">#REF!</definedName>
    <definedName name="tnhnnc_47">#REF!</definedName>
    <definedName name="tnignc_47" localSheetId="1">#REF!</definedName>
    <definedName name="tnignc_47">#REF!</definedName>
    <definedName name="tnin190nc_47" localSheetId="1">#REF!</definedName>
    <definedName name="tnin190nc_47">#REF!</definedName>
    <definedName name="tnlnc_47" localSheetId="1">#REF!</definedName>
    <definedName name="tnlnc_47">#REF!</definedName>
    <definedName name="tnnnc_47" localSheetId="1">#REF!</definedName>
    <definedName name="tnnnc_47">#REF!</definedName>
    <definedName name="toadocap" localSheetId="1">#REF!</definedName>
    <definedName name="toadocap">#REF!</definedName>
    <definedName name="Toanbo" localSheetId="1">#REF!</definedName>
    <definedName name="Toanbo">#REF!</definedName>
    <definedName name="Tong" localSheetId="1">#REF!</definedName>
    <definedName name="Tong">#REF!</definedName>
    <definedName name="TONG_DU_TOAN" localSheetId="1">#REF!</definedName>
    <definedName name="TONG_DU_TOAN">#REF!</definedName>
    <definedName name="tongbt" localSheetId="1">#REF!</definedName>
    <definedName name="tongbt">#REF!</definedName>
    <definedName name="tongcong" localSheetId="1">#REF!</definedName>
    <definedName name="tongcong">#REF!</definedName>
    <definedName name="tongdientich" localSheetId="1">#REF!</definedName>
    <definedName name="tongdientich">#REF!</definedName>
    <definedName name="TONGDUTOAN" localSheetId="1">#REF!</definedName>
    <definedName name="TONGDUTOAN">#REF!</definedName>
    <definedName name="TONGDUTOAN_16" localSheetId="1">#REF!</definedName>
    <definedName name="TONGDUTOAN_16">#REF!</definedName>
    <definedName name="TONGDUTOAN_20" localSheetId="1">#REF!</definedName>
    <definedName name="TONGDUTOAN_20">#REF!</definedName>
    <definedName name="TONGDUTOAN_22" localSheetId="1">#REF!</definedName>
    <definedName name="TONGDUTOAN_22">#REF!</definedName>
    <definedName name="TONGDUTOAN_29" localSheetId="1">#REF!</definedName>
    <definedName name="TONGDUTOAN_29">#REF!</definedName>
    <definedName name="tongthep" localSheetId="1">#REF!</definedName>
    <definedName name="tongthep">#REF!</definedName>
    <definedName name="tongthetich" localSheetId="1">#REF!</definedName>
    <definedName name="tongthetich">#REF!</definedName>
    <definedName name="Tonmai" localSheetId="1">#REF!</definedName>
    <definedName name="Tonmai">#REF!</definedName>
    <definedName name="TOTAL" localSheetId="1">#REF!</definedName>
    <definedName name="TOTAL">#REF!</definedName>
    <definedName name="totbtoi" localSheetId="0">#REF!</definedName>
    <definedName name="totbtoi" localSheetId="1">#REF!</definedName>
    <definedName name="totbtoi">#REF!</definedName>
    <definedName name="tp" localSheetId="0">#REF!</definedName>
    <definedName name="tp" localSheetId="1">#REF!</definedName>
    <definedName name="tp">#REF!</definedName>
    <definedName name="TPCLTT" localSheetId="1">#REF!</definedName>
    <definedName name="TPCLTT">#REF!</definedName>
    <definedName name="TPLRP" localSheetId="0">#REF!</definedName>
    <definedName name="TPLRP" localSheetId="28">#REF!</definedName>
    <definedName name="TPLRP" localSheetId="1">#REF!</definedName>
    <definedName name="TPLRP" localSheetId="30">#REF!</definedName>
    <definedName name="TPLRP">#REF!</definedName>
    <definedName name="tr1x15_47" localSheetId="1">#REF!</definedName>
    <definedName name="tr1x15_47">#REF!</definedName>
    <definedName name="TR250_47" localSheetId="1">#REF!</definedName>
    <definedName name="TR250_47">#REF!</definedName>
    <definedName name="tr375_47" localSheetId="1">#REF!</definedName>
    <definedName name="tr375_47">#REF!</definedName>
    <definedName name="tr3x100_47" localSheetId="1">#REF!</definedName>
    <definedName name="tr3x100_47">#REF!</definedName>
    <definedName name="Tra_Cot" localSheetId="28">#REF!</definedName>
    <definedName name="Tra_Cot" localSheetId="1">#REF!</definedName>
    <definedName name="Tra_Cot">#REF!</definedName>
    <definedName name="Tra_DM_su_dung" localSheetId="28">#REF!</definedName>
    <definedName name="Tra_DM_su_dung" localSheetId="1">#REF!</definedName>
    <definedName name="Tra_DM_su_dung">#REF!</definedName>
    <definedName name="Tra_don_gia_KS" localSheetId="28">#REF!</definedName>
    <definedName name="Tra_don_gia_KS" localSheetId="1">#REF!</definedName>
    <definedName name="Tra_don_gia_KS">#REF!</definedName>
    <definedName name="Tra_DTCT" localSheetId="28">#REF!</definedName>
    <definedName name="Tra_DTCT" localSheetId="1">#REF!</definedName>
    <definedName name="Tra_DTCT">#REF!</definedName>
    <definedName name="Tra_ten_cong" localSheetId="28">#REF!</definedName>
    <definedName name="Tra_ten_cong" localSheetId="1">#REF!</definedName>
    <definedName name="Tra_ten_cong">#REF!</definedName>
    <definedName name="Tra_tim_hang_mucPT_trung" localSheetId="28">#REF!</definedName>
    <definedName name="Tra_tim_hang_mucPT_trung" localSheetId="1">#REF!</definedName>
    <definedName name="Tra_tim_hang_mucPT_trung">#REF!</definedName>
    <definedName name="Tra_TL" localSheetId="28">#REF!</definedName>
    <definedName name="Tra_TL" localSheetId="1">#REF!</definedName>
    <definedName name="Tra_TL">#REF!</definedName>
    <definedName name="Tra_ty_le2" localSheetId="28">#REF!</definedName>
    <definedName name="Tra_ty_le2" localSheetId="1">#REF!</definedName>
    <definedName name="Tra_ty_le2">#REF!</definedName>
    <definedName name="Tra_ty_le3" localSheetId="28">#REF!</definedName>
    <definedName name="Tra_ty_le3" localSheetId="1">#REF!</definedName>
    <definedName name="Tra_ty_le3">#REF!</definedName>
    <definedName name="Tra_ty_le4" localSheetId="28">#REF!</definedName>
    <definedName name="Tra_ty_le4" localSheetId="1">#REF!</definedName>
    <definedName name="Tra_ty_le4">#REF!</definedName>
    <definedName name="Tra_ty_le5" localSheetId="28">#REF!</definedName>
    <definedName name="Tra_ty_le5" localSheetId="1">#REF!</definedName>
    <definedName name="Tra_ty_le5">#REF!</definedName>
    <definedName name="TRA_VAT_LIEU" localSheetId="28">#REF!</definedName>
    <definedName name="TRA_VAT_LIEU" localSheetId="1">#REF!</definedName>
    <definedName name="TRA_VAT_LIEU">#REF!</definedName>
    <definedName name="TRA_VL" localSheetId="28">#REF!</definedName>
    <definedName name="TRA_VL" localSheetId="1">#REF!</definedName>
    <definedName name="TRA_VL">#REF!</definedName>
    <definedName name="TRADE2" localSheetId="0">#REF!</definedName>
    <definedName name="TRADE2" localSheetId="28">#REF!</definedName>
    <definedName name="TRADE2" localSheetId="1">#REF!</definedName>
    <definedName name="TRADE2" localSheetId="30">#REF!</definedName>
    <definedName name="TRADE2">#REF!</definedName>
    <definedName name="TRAM" localSheetId="28">#REF!</definedName>
    <definedName name="TRAM" localSheetId="1">#REF!</definedName>
    <definedName name="TRAM">#REF!</definedName>
    <definedName name="TRAM_47" localSheetId="1">#REF!</definedName>
    <definedName name="TRAM_47">#REF!</definedName>
    <definedName name="tram100_47" localSheetId="1">#REF!</definedName>
    <definedName name="tram100_47">#REF!</definedName>
    <definedName name="tram1x25_47" localSheetId="1">#REF!</definedName>
    <definedName name="tram1x25_47">#REF!</definedName>
    <definedName name="TRANGTAILIEU">40</definedName>
    <definedName name="TRAvH" localSheetId="28">#REF!</definedName>
    <definedName name="TRAvH" localSheetId="1">#REF!</definedName>
    <definedName name="TRAvH">#REF!</definedName>
    <definedName name="TRAVL" localSheetId="28">#REF!</definedName>
    <definedName name="TRAVL" localSheetId="1">#REF!</definedName>
    <definedName name="TRAVL">#REF!</definedName>
    <definedName name="Trô_P1" localSheetId="1">#REF!</definedName>
    <definedName name="Trô_P1">#REF!</definedName>
    <definedName name="Trô_P10" localSheetId="1">#REF!</definedName>
    <definedName name="Trô_P10">#REF!</definedName>
    <definedName name="Trô_P11" localSheetId="1">#REF!</definedName>
    <definedName name="Trô_P11">#REF!</definedName>
    <definedName name="Trô_P2" localSheetId="1">#REF!</definedName>
    <definedName name="Trô_P2">#REF!</definedName>
    <definedName name="Trô_P3" localSheetId="1">#REF!</definedName>
    <definedName name="Trô_P3">#REF!</definedName>
    <definedName name="Trô_P4" localSheetId="1">#REF!</definedName>
    <definedName name="Trô_P4">#REF!</definedName>
    <definedName name="Trô_P5" localSheetId="1">#REF!</definedName>
    <definedName name="Trô_P5">#REF!</definedName>
    <definedName name="Trô_P6" localSheetId="1">#REF!</definedName>
    <definedName name="Trô_P6">#REF!</definedName>
    <definedName name="Trô_P7" localSheetId="1">#REF!</definedName>
    <definedName name="Trô_P7">#REF!</definedName>
    <definedName name="Trô_P8" localSheetId="1">#REF!</definedName>
    <definedName name="Trô_P8">#REF!</definedName>
    <definedName name="Trô_P9" localSheetId="1">#REF!</definedName>
    <definedName name="Trô_P9">#REF!</definedName>
    <definedName name="trrh" hidden="1">{"'Sheet1'!$L$16"}</definedName>
    <definedName name="trt" localSheetId="1">#REF!</definedName>
    <definedName name="trt">#REF!</definedName>
    <definedName name="ts" localSheetId="1">#REF!</definedName>
    <definedName name="ts">#REF!</definedName>
    <definedName name="tsI" localSheetId="1">#REF!</definedName>
    <definedName name="tsI">#REF!</definedName>
    <definedName name="TSLOP1">59</definedName>
    <definedName name="TSLOP2">26</definedName>
    <definedName name="TSLOP3">36</definedName>
    <definedName name="tt" localSheetId="1">#REF!</definedName>
    <definedName name="tt">#REF!</definedName>
    <definedName name="TT_1P" localSheetId="0">#REF!</definedName>
    <definedName name="TT_1P" localSheetId="1">#REF!</definedName>
    <definedName name="TT_1P">#REF!</definedName>
    <definedName name="TT_1P_16" localSheetId="1">#REF!</definedName>
    <definedName name="TT_1P_16">#REF!</definedName>
    <definedName name="TT_1P_20" localSheetId="1">#REF!</definedName>
    <definedName name="TT_1P_20">#REF!</definedName>
    <definedName name="TT_1P_22" localSheetId="1">#REF!</definedName>
    <definedName name="TT_1P_22">#REF!</definedName>
    <definedName name="TT_1P_29" localSheetId="1">#REF!</definedName>
    <definedName name="TT_1P_29">#REF!</definedName>
    <definedName name="TT_3p" localSheetId="0">#REF!</definedName>
    <definedName name="TT_3p" localSheetId="1">#REF!</definedName>
    <definedName name="TT_3p">#REF!</definedName>
    <definedName name="TT_3p_16" localSheetId="1">#REF!</definedName>
    <definedName name="TT_3p_16">#REF!</definedName>
    <definedName name="TT_3p_20" localSheetId="1">#REF!</definedName>
    <definedName name="TT_3p_20">#REF!</definedName>
    <definedName name="TT_3p_22" localSheetId="1">#REF!</definedName>
    <definedName name="TT_3p_22">#REF!</definedName>
    <definedName name="TT_3p_29" localSheetId="1">#REF!</definedName>
    <definedName name="TT_3p_29">#REF!</definedName>
    <definedName name="TT_47" localSheetId="1">#REF!</definedName>
    <definedName name="TT_47">#REF!</definedName>
    <definedName name="TT_cot" localSheetId="1">#REF!</definedName>
    <definedName name="TT_cot">#REF!</definedName>
    <definedName name="tt1pnc_47" localSheetId="1">#REF!</definedName>
    <definedName name="tt1pnc_47">#REF!</definedName>
    <definedName name="tt1pvl_47" localSheetId="1">#REF!</definedName>
    <definedName name="tt1pvl_47">#REF!</definedName>
    <definedName name="tt3pnc_47" localSheetId="1">#REF!</definedName>
    <definedName name="tt3pnc_47">#REF!</definedName>
    <definedName name="tt3pvl_47" localSheetId="1">#REF!</definedName>
    <definedName name="tt3pvl_47">#REF!</definedName>
    <definedName name="ttbt" localSheetId="28">#REF!</definedName>
    <definedName name="ttbt" localSheetId="1">#REF!</definedName>
    <definedName name="ttbt">#REF!</definedName>
    <definedName name="TTCto" localSheetId="1">#REF!</definedName>
    <definedName name="TTCto">#REF!</definedName>
    <definedName name="TTDD1P" localSheetId="1">#REF!</definedName>
    <definedName name="TTDD1P">#REF!</definedName>
    <definedName name="TTDD3P_10" localSheetId="1">#REF!</definedName>
    <definedName name="TTDD3P_10">#REF!</definedName>
    <definedName name="TTDD3P_11" localSheetId="1">#REF!</definedName>
    <definedName name="TTDD3P_11">#REF!</definedName>
    <definedName name="TTDD3P_12" localSheetId="1">#REF!</definedName>
    <definedName name="TTDD3P_12">#REF!</definedName>
    <definedName name="TTDD3P_13" localSheetId="1">#REF!</definedName>
    <definedName name="TTDD3P_13">#REF!</definedName>
    <definedName name="TTDD3P_14" localSheetId="1">#REF!</definedName>
    <definedName name="TTDD3P_14">#REF!</definedName>
    <definedName name="TTDD3P_15" localSheetId="1">#REF!</definedName>
    <definedName name="TTDD3P_15">#REF!</definedName>
    <definedName name="TTDD3P_17" localSheetId="1">#REF!</definedName>
    <definedName name="TTDD3P_17">#REF!</definedName>
    <definedName name="TTDD3P_18" localSheetId="1">#REF!</definedName>
    <definedName name="TTDD3P_18">#REF!</definedName>
    <definedName name="TTDD3P_19" localSheetId="1">#REF!</definedName>
    <definedName name="TTDD3P_19">#REF!</definedName>
    <definedName name="TTDD3P_3" localSheetId="1">#REF!</definedName>
    <definedName name="TTDD3P_3">#REF!</definedName>
    <definedName name="TTDD3P_30" localSheetId="1">#REF!</definedName>
    <definedName name="TTDD3P_30">#REF!</definedName>
    <definedName name="TTDD3P_31" localSheetId="1">#REF!</definedName>
    <definedName name="TTDD3P_31">#REF!</definedName>
    <definedName name="TTDD3P_32" localSheetId="1">#REF!</definedName>
    <definedName name="TTDD3P_32">#REF!</definedName>
    <definedName name="TTDD3P_33" localSheetId="1">#REF!</definedName>
    <definedName name="TTDD3P_33">#REF!</definedName>
    <definedName name="TTDD3P_34" localSheetId="1">#REF!</definedName>
    <definedName name="TTDD3P_34">#REF!</definedName>
    <definedName name="TTDD3P_35" localSheetId="1">#REF!</definedName>
    <definedName name="TTDD3P_35">#REF!</definedName>
    <definedName name="TTDD3P_36" localSheetId="1">#REF!</definedName>
    <definedName name="TTDD3P_36">#REF!</definedName>
    <definedName name="TTDD3P_37" localSheetId="1">#REF!</definedName>
    <definedName name="TTDD3P_37">#REF!</definedName>
    <definedName name="TTDD3P_4" localSheetId="1">#REF!</definedName>
    <definedName name="TTDD3P_4">#REF!</definedName>
    <definedName name="TTDD3P_47" localSheetId="1">#REF!</definedName>
    <definedName name="TTDD3P_47">#REF!</definedName>
    <definedName name="TTDD3P_5" localSheetId="1">#REF!</definedName>
    <definedName name="TTDD3P_5">#REF!</definedName>
    <definedName name="TTDD3P_6" localSheetId="1">#REF!</definedName>
    <definedName name="TTDD3P_6">#REF!</definedName>
    <definedName name="TTDD3P_7" localSheetId="1">#REF!</definedName>
    <definedName name="TTDD3P_7">#REF!</definedName>
    <definedName name="TTDD3P_8" localSheetId="1">#REF!</definedName>
    <definedName name="TTDD3P_8">#REF!</definedName>
    <definedName name="TTDD3P_9" localSheetId="1">#REF!</definedName>
    <definedName name="TTDD3P_9">#REF!</definedName>
    <definedName name="ttdd3pct" localSheetId="1">#REF!</definedName>
    <definedName name="ttdd3pct">#REF!</definedName>
    <definedName name="ttdd3pct_47" localSheetId="1">#REF!</definedName>
    <definedName name="ttdd3pct_47">#REF!</definedName>
    <definedName name="TTDDCT3p_10" localSheetId="1">#REF!</definedName>
    <definedName name="TTDDCT3p_10">#REF!</definedName>
    <definedName name="TTDDCT3p_11" localSheetId="1">#REF!</definedName>
    <definedName name="TTDDCT3p_11">#REF!</definedName>
    <definedName name="TTDDCT3p_12" localSheetId="1">#REF!</definedName>
    <definedName name="TTDDCT3p_12">#REF!</definedName>
    <definedName name="TTDDCT3p_13" localSheetId="1">#REF!</definedName>
    <definedName name="TTDDCT3p_13">#REF!</definedName>
    <definedName name="TTDDCT3p_14" localSheetId="1">#REF!</definedName>
    <definedName name="TTDDCT3p_14">#REF!</definedName>
    <definedName name="TTDDCT3p_15" localSheetId="1">#REF!</definedName>
    <definedName name="TTDDCT3p_15">#REF!</definedName>
    <definedName name="TTDDCT3p_17" localSheetId="1">#REF!</definedName>
    <definedName name="TTDDCT3p_17">#REF!</definedName>
    <definedName name="TTDDCT3p_18" localSheetId="1">#REF!</definedName>
    <definedName name="TTDDCT3p_18">#REF!</definedName>
    <definedName name="TTDDCT3p_19" localSheetId="1">#REF!</definedName>
    <definedName name="TTDDCT3p_19">#REF!</definedName>
    <definedName name="TTDDCT3p_3" localSheetId="1">#REF!</definedName>
    <definedName name="TTDDCT3p_3">#REF!</definedName>
    <definedName name="TTDDCT3p_30" localSheetId="1">#REF!</definedName>
    <definedName name="TTDDCT3p_30">#REF!</definedName>
    <definedName name="TTDDCT3p_31" localSheetId="1">#REF!</definedName>
    <definedName name="TTDDCT3p_31">#REF!</definedName>
    <definedName name="TTDDCT3p_32" localSheetId="1">#REF!</definedName>
    <definedName name="TTDDCT3p_32">#REF!</definedName>
    <definedName name="TTDDCT3p_33" localSheetId="1">#REF!</definedName>
    <definedName name="TTDDCT3p_33">#REF!</definedName>
    <definedName name="TTDDCT3p_34" localSheetId="1">#REF!</definedName>
    <definedName name="TTDDCT3p_34">#REF!</definedName>
    <definedName name="TTDDCT3p_35" localSheetId="1">#REF!</definedName>
    <definedName name="TTDDCT3p_35">#REF!</definedName>
    <definedName name="TTDDCT3p_36" localSheetId="1">#REF!</definedName>
    <definedName name="TTDDCT3p_36">#REF!</definedName>
    <definedName name="TTDDCT3p_37" localSheetId="1">#REF!</definedName>
    <definedName name="TTDDCT3p_37">#REF!</definedName>
    <definedName name="TTDDCT3p_4" localSheetId="1">#REF!</definedName>
    <definedName name="TTDDCT3p_4">#REF!</definedName>
    <definedName name="TTDDCT3p_47" localSheetId="1">#REF!</definedName>
    <definedName name="TTDDCT3p_47">#REF!</definedName>
    <definedName name="TTDDCT3p_5" localSheetId="1">#REF!</definedName>
    <definedName name="TTDDCT3p_5">#REF!</definedName>
    <definedName name="TTDDCT3p_6" localSheetId="1">#REF!</definedName>
    <definedName name="TTDDCT3p_6">#REF!</definedName>
    <definedName name="TTDDCT3p_7" localSheetId="1">#REF!</definedName>
    <definedName name="TTDDCT3p_7">#REF!</definedName>
    <definedName name="TTDDCT3p_8" localSheetId="1">#REF!</definedName>
    <definedName name="TTDDCT3p_8">#REF!</definedName>
    <definedName name="TTDDCT3p_9" localSheetId="1">#REF!</definedName>
    <definedName name="TTDDCT3p_9">#REF!</definedName>
    <definedName name="TTDKKH" localSheetId="1">#REF!</definedName>
    <definedName name="TTDKKH">#REF!</definedName>
    <definedName name="TTDZ" localSheetId="1">#REF!</definedName>
    <definedName name="TTDZ">#REF!</definedName>
    <definedName name="TTDZ04" localSheetId="1">#REF!</definedName>
    <definedName name="TTDZ04">#REF!</definedName>
    <definedName name="TTDZ35" localSheetId="1">#REF!</definedName>
    <definedName name="TTDZ35">#REF!</definedName>
    <definedName name="tthi" localSheetId="28">#REF!</definedName>
    <definedName name="tthi" localSheetId="1">#REF!</definedName>
    <definedName name="tthi">#REF!</definedName>
    <definedName name="tto" localSheetId="0">#REF!</definedName>
    <definedName name="tto" localSheetId="1">#REF!</definedName>
    <definedName name="tto">#REF!</definedName>
    <definedName name="ttoxtp" localSheetId="0">#REF!</definedName>
    <definedName name="ttoxtp" localSheetId="1">#REF!</definedName>
    <definedName name="ttoxtp">#REF!</definedName>
    <definedName name="ttronmk" localSheetId="0">#REF!</definedName>
    <definedName name="ttronmk" localSheetId="1">#REF!</definedName>
    <definedName name="ttronmk">#REF!</definedName>
    <definedName name="ttt_47" localSheetId="1">#REF!</definedName>
    <definedName name="ttt_47">#REF!</definedName>
    <definedName name="tttb_47" localSheetId="1">#REF!</definedName>
    <definedName name="tttb_47">#REF!</definedName>
    <definedName name="TTTR_10" localSheetId="1">#REF!</definedName>
    <definedName name="TTTR_10">#REF!</definedName>
    <definedName name="TTTR_11" localSheetId="1">#REF!</definedName>
    <definedName name="TTTR_11">#REF!</definedName>
    <definedName name="TTTR_12" localSheetId="1">#REF!</definedName>
    <definedName name="TTTR_12">#REF!</definedName>
    <definedName name="TTTR_13" localSheetId="1">#REF!</definedName>
    <definedName name="TTTR_13">#REF!</definedName>
    <definedName name="TTTR_14" localSheetId="1">#REF!</definedName>
    <definedName name="TTTR_14">#REF!</definedName>
    <definedName name="TTTR_15" localSheetId="1">#REF!</definedName>
    <definedName name="TTTR_15">#REF!</definedName>
    <definedName name="TTTR_17" localSheetId="1">#REF!</definedName>
    <definedName name="TTTR_17">#REF!</definedName>
    <definedName name="TTTR_18" localSheetId="1">#REF!</definedName>
    <definedName name="TTTR_18">#REF!</definedName>
    <definedName name="TTTR_19" localSheetId="1">#REF!</definedName>
    <definedName name="TTTR_19">#REF!</definedName>
    <definedName name="TTTR_3" localSheetId="1">#REF!</definedName>
    <definedName name="TTTR_3">#REF!</definedName>
    <definedName name="TTTR_30" localSheetId="1">#REF!</definedName>
    <definedName name="TTTR_30">#REF!</definedName>
    <definedName name="TTTR_31" localSheetId="1">#REF!</definedName>
    <definedName name="TTTR_31">#REF!</definedName>
    <definedName name="TTTR_32" localSheetId="1">#REF!</definedName>
    <definedName name="TTTR_32">#REF!</definedName>
    <definedName name="TTTR_33" localSheetId="1">#REF!</definedName>
    <definedName name="TTTR_33">#REF!</definedName>
    <definedName name="TTTR_34" localSheetId="1">#REF!</definedName>
    <definedName name="TTTR_34">#REF!</definedName>
    <definedName name="TTTR_35" localSheetId="1">#REF!</definedName>
    <definedName name="TTTR_35">#REF!</definedName>
    <definedName name="TTTR_36" localSheetId="1">#REF!</definedName>
    <definedName name="TTTR_36">#REF!</definedName>
    <definedName name="TTTR_37" localSheetId="1">#REF!</definedName>
    <definedName name="TTTR_37">#REF!</definedName>
    <definedName name="TTTR_4" localSheetId="1">#REF!</definedName>
    <definedName name="TTTR_4">#REF!</definedName>
    <definedName name="TTTR_47" localSheetId="1">#REF!</definedName>
    <definedName name="TTTR_47">#REF!</definedName>
    <definedName name="TTTR_5" localSheetId="1">#REF!</definedName>
    <definedName name="TTTR_5">#REF!</definedName>
    <definedName name="TTTR_6" localSheetId="1">#REF!</definedName>
    <definedName name="TTTR_6">#REF!</definedName>
    <definedName name="TTTR_7" localSheetId="1">#REF!</definedName>
    <definedName name="TTTR_7">#REF!</definedName>
    <definedName name="TTTR_8" localSheetId="1">#REF!</definedName>
    <definedName name="TTTR_8">#REF!</definedName>
    <definedName name="TTTR_9" localSheetId="1">#REF!</definedName>
    <definedName name="TTTR_9">#REF!</definedName>
    <definedName name="TTVAn5" localSheetId="0">#REF!</definedName>
    <definedName name="TTVAn5" localSheetId="1">#REF!</definedName>
    <definedName name="TTVAn5">#REF!</definedName>
    <definedName name="TU" localSheetId="1">#REF!</definedName>
    <definedName name="TU">#REF!</definedName>
    <definedName name="TU_minus" localSheetId="27">#REF!</definedName>
    <definedName name="TU_minus" localSheetId="28">#REF!</definedName>
    <definedName name="TU_minus" localSheetId="1">#REF!</definedName>
    <definedName name="TU_minus">#REF!</definedName>
    <definedName name="TU_plus" localSheetId="27">#REF!</definedName>
    <definedName name="TU_plus" localSheetId="28">#REF!</definedName>
    <definedName name="TU_plus" localSheetId="1">#REF!</definedName>
    <definedName name="TU_plus">#REF!</definedName>
    <definedName name="Tuong_dau_HD" localSheetId="1">#REF!</definedName>
    <definedName name="Tuong_dau_HD">#REF!</definedName>
    <definedName name="Tuvan" localSheetId="1">#REF!</definedName>
    <definedName name="Tuvan">#REF!</definedName>
    <definedName name="tv75nc" localSheetId="0">#REF!</definedName>
    <definedName name="tv75nc" localSheetId="1">#REF!</definedName>
    <definedName name="tv75nc">#REF!</definedName>
    <definedName name="tv75vl" localSheetId="0">#REF!</definedName>
    <definedName name="tv75vl" localSheetId="1">#REF!</definedName>
    <definedName name="tv75vl">#REF!</definedName>
    <definedName name="tx1pignc_47" localSheetId="1">#REF!</definedName>
    <definedName name="tx1pignc_47">#REF!</definedName>
    <definedName name="tx1pindnc_47" localSheetId="1">#REF!</definedName>
    <definedName name="tx1pindnc_47">#REF!</definedName>
    <definedName name="tx1pingnc_47" localSheetId="1">#REF!</definedName>
    <definedName name="tx1pingnc_47">#REF!</definedName>
    <definedName name="tx1pintnc_47" localSheetId="1">#REF!</definedName>
    <definedName name="tx1pintnc_47">#REF!</definedName>
    <definedName name="tx1pitnc_47" localSheetId="1">#REF!</definedName>
    <definedName name="tx1pitnc_47">#REF!</definedName>
    <definedName name="tx2mhnnc_47" localSheetId="1">#REF!</definedName>
    <definedName name="tx2mhnnc_47">#REF!</definedName>
    <definedName name="tx2mitnc_47" localSheetId="1">#REF!</definedName>
    <definedName name="tx2mitnc_47">#REF!</definedName>
    <definedName name="txhnnc_47" localSheetId="1">#REF!</definedName>
    <definedName name="txhnnc_47">#REF!</definedName>
    <definedName name="txig1nc_47" localSheetId="1">#REF!</definedName>
    <definedName name="txig1nc_47">#REF!</definedName>
    <definedName name="txin190nc_47" localSheetId="1">#REF!</definedName>
    <definedName name="txin190nc_47">#REF!</definedName>
    <definedName name="txinnc_47" localSheetId="1">#REF!</definedName>
    <definedName name="txinnc_47">#REF!</definedName>
    <definedName name="txit1nc_47" localSheetId="1">#REF!</definedName>
    <definedName name="txit1nc_47">#REF!</definedName>
    <definedName name="ty_le" localSheetId="28">#REF!</definedName>
    <definedName name="ty_le" localSheetId="1">#REF!</definedName>
    <definedName name="ty_le">#REF!</definedName>
    <definedName name="ty_le_BTN" localSheetId="28">#REF!</definedName>
    <definedName name="ty_le_BTN" localSheetId="1">#REF!</definedName>
    <definedName name="ty_le_BTN">#REF!</definedName>
    <definedName name="Ty_le1" localSheetId="28">#REF!</definedName>
    <definedName name="Ty_le1" localSheetId="1">#REF!</definedName>
    <definedName name="Ty_le1">#REF!</definedName>
    <definedName name="Tyle_CP_Duphong" localSheetId="0">#REF!</definedName>
    <definedName name="Tyle_CP_Duphong" localSheetId="1">#REF!</definedName>
    <definedName name="Tyle_CP_Duphong">#REF!</definedName>
    <definedName name="TyLeDuPhong">0.1</definedName>
    <definedName name="u" localSheetId="1">#REF!</definedName>
    <definedName name="u">#REF!</definedName>
    <definedName name="uassw_sh" hidden="1">{"'Sheet1'!$L$16"}</definedName>
    <definedName name="UNL" localSheetId="1">#REF!</definedName>
    <definedName name="UNL">#REF!</definedName>
    <definedName name="ủnt" hidden="1">{"'Sheet1'!$L$16"}</definedName>
    <definedName name="UP" localSheetId="1">#REF!,#REF!,#REF!,#REF!,#REF!,#REF!,#REF!,#REF!,#REF!,#REF!,#REF!</definedName>
    <definedName name="UP">#REF!,#REF!,#REF!,#REF!,#REF!,#REF!,#REF!,#REF!,#REF!,#REF!,#REF!</definedName>
    <definedName name="upnoc" localSheetId="1">#REF!</definedName>
    <definedName name="upnoc">#REF!</definedName>
    <definedName name="upperlowlandlimit" localSheetId="1">#REF!</definedName>
    <definedName name="upperlowlandlimit">#REF!</definedName>
    <definedName name="USCT" localSheetId="1">#REF!</definedName>
    <definedName name="USCT">#REF!</definedName>
    <definedName name="USCTKU" localSheetId="1">#REF!</definedName>
    <definedName name="USCTKU">#REF!</definedName>
    <definedName name="USD">15820</definedName>
    <definedName name="USKC" localSheetId="1">#REF!</definedName>
    <definedName name="USKC">#REF!</definedName>
    <definedName name="USNC" localSheetId="1">#REF!</definedName>
    <definedName name="USNC">#REF!</definedName>
    <definedName name="ủytỉt" hidden="1">{"'Sheet1'!$L$16"}</definedName>
    <definedName name="uytjhtdjtj" hidden="1">{"'Sheet1'!$L$16"}</definedName>
    <definedName name="V.1" localSheetId="1">#REF!</definedName>
    <definedName name="V.1">#REF!</definedName>
    <definedName name="V.10" localSheetId="1">#REF!</definedName>
    <definedName name="V.10">#REF!</definedName>
    <definedName name="V.11" localSheetId="1">#REF!</definedName>
    <definedName name="V.11">#REF!</definedName>
    <definedName name="V.12" localSheetId="1">#REF!</definedName>
    <definedName name="V.12">#REF!</definedName>
    <definedName name="V.13" localSheetId="1">#REF!</definedName>
    <definedName name="V.13">#REF!</definedName>
    <definedName name="V.14" localSheetId="1">#REF!</definedName>
    <definedName name="V.14">#REF!</definedName>
    <definedName name="V.15" localSheetId="1">#REF!</definedName>
    <definedName name="V.15">#REF!</definedName>
    <definedName name="V.16" localSheetId="1">#REF!</definedName>
    <definedName name="V.16">#REF!</definedName>
    <definedName name="V.17" localSheetId="1">#REF!</definedName>
    <definedName name="V.17">#REF!</definedName>
    <definedName name="V.18" localSheetId="1">#REF!</definedName>
    <definedName name="V.18">#REF!</definedName>
    <definedName name="V.2" localSheetId="1">#REF!</definedName>
    <definedName name="V.2">#REF!</definedName>
    <definedName name="V.3" localSheetId="1">#REF!</definedName>
    <definedName name="V.3">#REF!</definedName>
    <definedName name="V.4" localSheetId="1">#REF!</definedName>
    <definedName name="V.4">#REF!</definedName>
    <definedName name="V.5" localSheetId="1">#REF!</definedName>
    <definedName name="V.5">#REF!</definedName>
    <definedName name="V.6" localSheetId="1">#REF!</definedName>
    <definedName name="V.6">#REF!</definedName>
    <definedName name="V.7" localSheetId="1">#REF!</definedName>
    <definedName name="V.7">#REF!</definedName>
    <definedName name="V.8" localSheetId="1">#REF!</definedName>
    <definedName name="V.8">#REF!</definedName>
    <definedName name="V.9" localSheetId="1">#REF!</definedName>
    <definedName name="V.9">#REF!</definedName>
    <definedName name="VAÄT_LIEÄU">"nhandongia"</definedName>
    <definedName name="VAÄT_LIEÄU_47">"nhandongia"</definedName>
    <definedName name="Value0" localSheetId="1">#REF!</definedName>
    <definedName name="Value0">#REF!</definedName>
    <definedName name="Value1" localSheetId="1">#REF!</definedName>
    <definedName name="Value1">#REF!</definedName>
    <definedName name="Value10" localSheetId="1">#REF!</definedName>
    <definedName name="Value10">#REF!</definedName>
    <definedName name="Value11" localSheetId="1">#REF!</definedName>
    <definedName name="Value11">#REF!</definedName>
    <definedName name="Value12" localSheetId="1">#REF!</definedName>
    <definedName name="Value12">#REF!</definedName>
    <definedName name="Value13" localSheetId="1">#REF!</definedName>
    <definedName name="Value13">#REF!</definedName>
    <definedName name="Value14" localSheetId="1">#REF!</definedName>
    <definedName name="Value14">#REF!</definedName>
    <definedName name="Value15" localSheetId="1">#REF!</definedName>
    <definedName name="Value15">#REF!</definedName>
    <definedName name="Value16" localSheetId="1">#REF!</definedName>
    <definedName name="Value16">#REF!</definedName>
    <definedName name="Value17" localSheetId="1">#REF!</definedName>
    <definedName name="Value17">#REF!</definedName>
    <definedName name="Value18" localSheetId="1">#REF!</definedName>
    <definedName name="Value18">#REF!</definedName>
    <definedName name="Value19" localSheetId="1">#REF!</definedName>
    <definedName name="Value19">#REF!</definedName>
    <definedName name="Value2" localSheetId="1">#REF!</definedName>
    <definedName name="Value2">#REF!</definedName>
    <definedName name="Value20" localSheetId="1">#REF!</definedName>
    <definedName name="Value20">#REF!</definedName>
    <definedName name="Value21" localSheetId="1">#REF!</definedName>
    <definedName name="Value21">#REF!</definedName>
    <definedName name="Value22" localSheetId="1">#REF!</definedName>
    <definedName name="Value22">#REF!</definedName>
    <definedName name="Value23" localSheetId="1">#REF!</definedName>
    <definedName name="Value23">#REF!</definedName>
    <definedName name="Value24" localSheetId="1">#REF!</definedName>
    <definedName name="Value24">#REF!</definedName>
    <definedName name="Value25" localSheetId="1">#REF!</definedName>
    <definedName name="Value25">#REF!</definedName>
    <definedName name="Value26" localSheetId="1">#REF!</definedName>
    <definedName name="Value26">#REF!</definedName>
    <definedName name="Value27" localSheetId="1">#REF!</definedName>
    <definedName name="Value27">#REF!</definedName>
    <definedName name="Value28" localSheetId="1">#REF!</definedName>
    <definedName name="Value28">#REF!</definedName>
    <definedName name="Value29" localSheetId="1">#REF!</definedName>
    <definedName name="Value29">#REF!</definedName>
    <definedName name="Value3" localSheetId="1">#REF!</definedName>
    <definedName name="Value3">#REF!</definedName>
    <definedName name="Value30" localSheetId="1">#REF!</definedName>
    <definedName name="Value30">#REF!</definedName>
    <definedName name="Value31" localSheetId="1">#REF!</definedName>
    <definedName name="Value31">#REF!</definedName>
    <definedName name="Value32" localSheetId="1">#REF!</definedName>
    <definedName name="Value32">#REF!</definedName>
    <definedName name="Value33" localSheetId="1">#REF!</definedName>
    <definedName name="Value33">#REF!</definedName>
    <definedName name="Value34" localSheetId="1">#REF!</definedName>
    <definedName name="Value34">#REF!</definedName>
    <definedName name="Value35" localSheetId="1">#REF!</definedName>
    <definedName name="Value35">#REF!</definedName>
    <definedName name="Value36" localSheetId="1">#REF!</definedName>
    <definedName name="Value36">#REF!</definedName>
    <definedName name="Value37" localSheetId="1">#REF!</definedName>
    <definedName name="Value37">#REF!</definedName>
    <definedName name="Value38" localSheetId="1">#REF!</definedName>
    <definedName name="Value38">#REF!</definedName>
    <definedName name="Value39" localSheetId="1">#REF!</definedName>
    <definedName name="Value39">#REF!</definedName>
    <definedName name="Value4" localSheetId="1">#REF!</definedName>
    <definedName name="Value4">#REF!</definedName>
    <definedName name="Value40" localSheetId="1">#REF!</definedName>
    <definedName name="Value40">#REF!</definedName>
    <definedName name="Value41" localSheetId="1">#REF!</definedName>
    <definedName name="Value41">#REF!</definedName>
    <definedName name="Value42" localSheetId="1">#REF!</definedName>
    <definedName name="Value42">#REF!</definedName>
    <definedName name="Value43" localSheetId="1">#REF!</definedName>
    <definedName name="Value43">#REF!</definedName>
    <definedName name="Value44" localSheetId="1">#REF!</definedName>
    <definedName name="Value44">#REF!</definedName>
    <definedName name="Value45" localSheetId="1">#REF!</definedName>
    <definedName name="Value45">#REF!</definedName>
    <definedName name="Value46" localSheetId="1">#REF!</definedName>
    <definedName name="Value46">#REF!</definedName>
    <definedName name="Value47" localSheetId="1">#REF!</definedName>
    <definedName name="Value47">#REF!</definedName>
    <definedName name="Value48" localSheetId="1">#REF!</definedName>
    <definedName name="Value48">#REF!</definedName>
    <definedName name="Value49" localSheetId="1">#REF!</definedName>
    <definedName name="Value49">#REF!</definedName>
    <definedName name="Value5" localSheetId="1">#REF!</definedName>
    <definedName name="Value5">#REF!</definedName>
    <definedName name="Value50" localSheetId="1">#REF!</definedName>
    <definedName name="Value50">#REF!</definedName>
    <definedName name="Value51" localSheetId="1">#REF!</definedName>
    <definedName name="Value51">#REF!</definedName>
    <definedName name="Value52" localSheetId="1">#REF!</definedName>
    <definedName name="Value52">#REF!</definedName>
    <definedName name="Value53" localSheetId="1">#REF!</definedName>
    <definedName name="Value53">#REF!</definedName>
    <definedName name="Value54" localSheetId="1">#REF!</definedName>
    <definedName name="Value54">#REF!</definedName>
    <definedName name="Value55" localSheetId="1">#REF!</definedName>
    <definedName name="Value55">#REF!</definedName>
    <definedName name="Value6" localSheetId="1">#REF!</definedName>
    <definedName name="Value6">#REF!</definedName>
    <definedName name="Value7" localSheetId="1">#REF!</definedName>
    <definedName name="Value7">#REF!</definedName>
    <definedName name="Value8" localSheetId="1">#REF!</definedName>
    <definedName name="Value8">#REF!</definedName>
    <definedName name="Value9" localSheetId="1">#REF!</definedName>
    <definedName name="Value9">#REF!</definedName>
    <definedName name="VANCHUYENTHUCONG" localSheetId="1">#REF!</definedName>
    <definedName name="VANCHUYENTHUCONG">#REF!</definedName>
    <definedName name="VARIINST" localSheetId="0">#REF!</definedName>
    <definedName name="VARIINST" localSheetId="28">#REF!</definedName>
    <definedName name="VARIINST" localSheetId="1">#REF!</definedName>
    <definedName name="VARIINST" localSheetId="30">#REF!</definedName>
    <definedName name="VARIINST">#REF!</definedName>
    <definedName name="VARIPURC" localSheetId="0">#REF!</definedName>
    <definedName name="VARIPURC" localSheetId="28">#REF!</definedName>
    <definedName name="VARIPURC" localSheetId="1">#REF!</definedName>
    <definedName name="VARIPURC" localSheetId="30">#REF!</definedName>
    <definedName name="VARIPURC">#REF!</definedName>
    <definedName name="VAT" localSheetId="1">#REF!</definedName>
    <definedName name="VAT">#REF!</definedName>
    <definedName name="VAT_04" localSheetId="1">#REF!</definedName>
    <definedName name="VAT_04">#REF!</definedName>
    <definedName name="VAT_35" localSheetId="1">#REF!</definedName>
    <definedName name="VAT_35">#REF!</definedName>
    <definedName name="VAT_CHS">10%</definedName>
    <definedName name="VAT_Cto" localSheetId="1">#REF!</definedName>
    <definedName name="VAT_Cto">#REF!</definedName>
    <definedName name="VAT_DaoTao">10%</definedName>
    <definedName name="vat_lieu_KVIII" localSheetId="1">#REF!</definedName>
    <definedName name="vat_lieu_KVIII">#REF!</definedName>
    <definedName name="VAT_TB" localSheetId="1">#REF!</definedName>
    <definedName name="VAT_TB">#REF!</definedName>
    <definedName name="VAT_TBA" localSheetId="1">#REF!</definedName>
    <definedName name="VAT_TBA">#REF!</definedName>
    <definedName name="Vat_tu" localSheetId="1">#REF!</definedName>
    <definedName name="Vat_tu">#REF!</definedName>
    <definedName name="VAT_WAN">10%</definedName>
    <definedName name="VAT_XLTBA" localSheetId="1">#REF!</definedName>
    <definedName name="VAT_XLTBA">#REF!</definedName>
    <definedName name="vatlieu" localSheetId="1">#REF!</definedName>
    <definedName name="vatlieu">#REF!</definedName>
    <definedName name="Vattu" localSheetId="1">#REF!</definedName>
    <definedName name="Vattu">#REF!</definedName>
    <definedName name="vbtchongnuocm300" localSheetId="1">#REF!</definedName>
    <definedName name="vbtchongnuocm300">#REF!</definedName>
    <definedName name="vbtm150" localSheetId="1">#REF!</definedName>
    <definedName name="vbtm150">#REF!</definedName>
    <definedName name="vbtm300" localSheetId="1">#REF!</definedName>
    <definedName name="vbtm300">#REF!</definedName>
    <definedName name="vbtm400" localSheetId="1">#REF!</definedName>
    <definedName name="vbtm400">#REF!</definedName>
    <definedName name="vc" localSheetId="1">#REF!</definedName>
    <definedName name="vc">#REF!</definedName>
    <definedName name="VC_47" localSheetId="1">#REF!</definedName>
    <definedName name="VC_47">#REF!</definedName>
    <definedName name="vc1_47" localSheetId="1">#REF!</definedName>
    <definedName name="vc1_47">#REF!</definedName>
    <definedName name="vc2_47" localSheetId="1">#REF!</definedName>
    <definedName name="vc2_47">#REF!</definedName>
    <definedName name="vc3._47" localSheetId="1">#REF!</definedName>
    <definedName name="vc3._47">#REF!</definedName>
    <definedName name="vc3_47" localSheetId="1">#REF!</definedName>
    <definedName name="vc3_47">#REF!</definedName>
    <definedName name="vca_47" localSheetId="1">#REF!</definedName>
    <definedName name="vca_47">#REF!</definedName>
    <definedName name="vcc" localSheetId="1">#REF!</definedName>
    <definedName name="vcc">#REF!</definedName>
    <definedName name="vccat0.4" localSheetId="1">#REF!</definedName>
    <definedName name="vccat0.4">#REF!</definedName>
    <definedName name="vccatv" localSheetId="1">#REF!</definedName>
    <definedName name="vccatv">#REF!</definedName>
    <definedName name="vccot" localSheetId="28">#REF!</definedName>
    <definedName name="vccot" localSheetId="1">#REF!</definedName>
    <definedName name="vccot">#REF!</definedName>
    <definedName name="vccot._47" localSheetId="1">#REF!</definedName>
    <definedName name="vccot._47">#REF!</definedName>
    <definedName name="vccot0.4" localSheetId="1">#REF!</definedName>
    <definedName name="vccot0.4">#REF!</definedName>
    <definedName name="vccot35" localSheetId="1">#REF!</definedName>
    <definedName name="vccot35">#REF!</definedName>
    <definedName name="vccott" localSheetId="1">#REF!</definedName>
    <definedName name="vccott">#REF!</definedName>
    <definedName name="vccottt" localSheetId="1">#REF!</definedName>
    <definedName name="vccottt">#REF!</definedName>
    <definedName name="vcd" localSheetId="1">#REF!</definedName>
    <definedName name="vcd">#REF!</definedName>
    <definedName name="vcda" localSheetId="1">#REF!</definedName>
    <definedName name="vcda">#REF!</definedName>
    <definedName name="vcda0.4" localSheetId="1">#REF!</definedName>
    <definedName name="vcda0.4">#REF!</definedName>
    <definedName name="vcdatc2" localSheetId="1">#REF!</definedName>
    <definedName name="vcdatc2">#REF!</definedName>
    <definedName name="vcdatc3" localSheetId="1">#REF!</definedName>
    <definedName name="vcdatc3">#REF!</definedName>
    <definedName name="vcday" localSheetId="1">#REF!</definedName>
    <definedName name="vcday">#REF!</definedName>
    <definedName name="vcdbt_47" localSheetId="1">#REF!</definedName>
    <definedName name="vcdbt_47">#REF!</definedName>
    <definedName name="vcdc" localSheetId="1">#REF!</definedName>
    <definedName name="vcdc">#REF!</definedName>
    <definedName name="vcdc._47" localSheetId="1">#REF!</definedName>
    <definedName name="vcdc._47">#REF!</definedName>
    <definedName name="VCDC400" localSheetId="1">#REF!</definedName>
    <definedName name="VCDC400">#REF!</definedName>
    <definedName name="vcdctc" localSheetId="1">#REF!</definedName>
    <definedName name="vcdctc">#REF!</definedName>
    <definedName name="VCDD1P_10" localSheetId="1">#REF!</definedName>
    <definedName name="VCDD1P_10">#REF!</definedName>
    <definedName name="VCDD1P_11" localSheetId="1">#REF!</definedName>
    <definedName name="VCDD1P_11">#REF!</definedName>
    <definedName name="VCDD1P_12" localSheetId="1">#REF!</definedName>
    <definedName name="VCDD1P_12">#REF!</definedName>
    <definedName name="VCDD1P_13" localSheetId="1">#REF!</definedName>
    <definedName name="VCDD1P_13">#REF!</definedName>
    <definedName name="VCDD1P_14" localSheetId="1">#REF!</definedName>
    <definedName name="VCDD1P_14">#REF!</definedName>
    <definedName name="VCDD1P_15" localSheetId="1">#REF!</definedName>
    <definedName name="VCDD1P_15">#REF!</definedName>
    <definedName name="VCDD1P_17" localSheetId="1">#REF!</definedName>
    <definedName name="VCDD1P_17">#REF!</definedName>
    <definedName name="VCDD1P_18" localSheetId="1">#REF!</definedName>
    <definedName name="VCDD1P_18">#REF!</definedName>
    <definedName name="VCDD1P_19" localSheetId="1">#REF!</definedName>
    <definedName name="VCDD1P_19">#REF!</definedName>
    <definedName name="VCDD1P_3" localSheetId="1">#REF!</definedName>
    <definedName name="VCDD1P_3">#REF!</definedName>
    <definedName name="VCDD1P_30" localSheetId="1">#REF!</definedName>
    <definedName name="VCDD1P_30">#REF!</definedName>
    <definedName name="VCDD1P_31" localSheetId="1">#REF!</definedName>
    <definedName name="VCDD1P_31">#REF!</definedName>
    <definedName name="VCDD1P_32" localSheetId="1">#REF!</definedName>
    <definedName name="VCDD1P_32">#REF!</definedName>
    <definedName name="VCDD1P_33" localSheetId="1">#REF!</definedName>
    <definedName name="VCDD1P_33">#REF!</definedName>
    <definedName name="VCDD1P_34" localSheetId="1">#REF!</definedName>
    <definedName name="VCDD1P_34">#REF!</definedName>
    <definedName name="VCDD1P_35" localSheetId="1">#REF!</definedName>
    <definedName name="VCDD1P_35">#REF!</definedName>
    <definedName name="VCDD1P_36" localSheetId="1">#REF!</definedName>
    <definedName name="VCDD1P_36">#REF!</definedName>
    <definedName name="VCDD1P_37" localSheetId="1">#REF!</definedName>
    <definedName name="VCDD1P_37">#REF!</definedName>
    <definedName name="VCDD1P_4" localSheetId="1">#REF!</definedName>
    <definedName name="VCDD1P_4">#REF!</definedName>
    <definedName name="VCDD1P_47" localSheetId="1">#REF!</definedName>
    <definedName name="VCDD1P_47">#REF!</definedName>
    <definedName name="VCDD1P_5" localSheetId="1">#REF!</definedName>
    <definedName name="VCDD1P_5">#REF!</definedName>
    <definedName name="VCDD1P_6" localSheetId="1">#REF!</definedName>
    <definedName name="VCDD1P_6">#REF!</definedName>
    <definedName name="VCDD1P_7" localSheetId="1">#REF!</definedName>
    <definedName name="VCDD1P_7">#REF!</definedName>
    <definedName name="VCDD1P_8" localSheetId="1">#REF!</definedName>
    <definedName name="VCDD1P_8">#REF!</definedName>
    <definedName name="VCDD1P_9" localSheetId="1">#REF!</definedName>
    <definedName name="VCDD1P_9">#REF!</definedName>
    <definedName name="VCDD3p_10" localSheetId="1">#REF!</definedName>
    <definedName name="VCDD3p_10">#REF!</definedName>
    <definedName name="VCDD3p_11" localSheetId="1">#REF!</definedName>
    <definedName name="VCDD3p_11">#REF!</definedName>
    <definedName name="VCDD3p_12" localSheetId="1">#REF!</definedName>
    <definedName name="VCDD3p_12">#REF!</definedName>
    <definedName name="VCDD3p_13" localSheetId="1">#REF!</definedName>
    <definedName name="VCDD3p_13">#REF!</definedName>
    <definedName name="VCDD3p_14" localSheetId="1">#REF!</definedName>
    <definedName name="VCDD3p_14">#REF!</definedName>
    <definedName name="VCDD3p_15" localSheetId="1">#REF!</definedName>
    <definedName name="VCDD3p_15">#REF!</definedName>
    <definedName name="VCDD3p_17" localSheetId="1">#REF!</definedName>
    <definedName name="VCDD3p_17">#REF!</definedName>
    <definedName name="VCDD3p_18" localSheetId="1">#REF!</definedName>
    <definedName name="VCDD3p_18">#REF!</definedName>
    <definedName name="VCDD3p_19" localSheetId="1">#REF!</definedName>
    <definedName name="VCDD3p_19">#REF!</definedName>
    <definedName name="VCDD3p_3" localSheetId="1">#REF!</definedName>
    <definedName name="VCDD3p_3">#REF!</definedName>
    <definedName name="VCDD3p_30" localSheetId="1">#REF!</definedName>
    <definedName name="VCDD3p_30">#REF!</definedName>
    <definedName name="VCDD3p_31" localSheetId="1">#REF!</definedName>
    <definedName name="VCDD3p_31">#REF!</definedName>
    <definedName name="VCDD3p_32" localSheetId="1">#REF!</definedName>
    <definedName name="VCDD3p_32">#REF!</definedName>
    <definedName name="VCDD3p_33" localSheetId="1">#REF!</definedName>
    <definedName name="VCDD3p_33">#REF!</definedName>
    <definedName name="VCDD3p_34" localSheetId="1">#REF!</definedName>
    <definedName name="VCDD3p_34">#REF!</definedName>
    <definedName name="VCDD3p_35" localSheetId="1">#REF!</definedName>
    <definedName name="VCDD3p_35">#REF!</definedName>
    <definedName name="VCDD3p_36" localSheetId="1">#REF!</definedName>
    <definedName name="VCDD3p_36">#REF!</definedName>
    <definedName name="VCDD3p_37" localSheetId="1">#REF!</definedName>
    <definedName name="VCDD3p_37">#REF!</definedName>
    <definedName name="VCDD3p_4" localSheetId="1">#REF!</definedName>
    <definedName name="VCDD3p_4">#REF!</definedName>
    <definedName name="VCDD3p_47" localSheetId="1">#REF!</definedName>
    <definedName name="VCDD3p_47">#REF!</definedName>
    <definedName name="VCDD3p_5" localSheetId="1">#REF!</definedName>
    <definedName name="VCDD3p_5">#REF!</definedName>
    <definedName name="VCDD3p_6" localSheetId="1">#REF!</definedName>
    <definedName name="VCDD3p_6">#REF!</definedName>
    <definedName name="VCDD3p_7" localSheetId="1">#REF!</definedName>
    <definedName name="VCDD3p_7">#REF!</definedName>
    <definedName name="VCDD3p_8" localSheetId="1">#REF!</definedName>
    <definedName name="VCDD3p_8">#REF!</definedName>
    <definedName name="VCDD3p_9" localSheetId="1">#REF!</definedName>
    <definedName name="VCDD3p_9">#REF!</definedName>
    <definedName name="VCDDCT3p_10" localSheetId="1">#REF!</definedName>
    <definedName name="VCDDCT3p_10">#REF!</definedName>
    <definedName name="VCDDCT3p_11" localSheetId="1">#REF!</definedName>
    <definedName name="VCDDCT3p_11">#REF!</definedName>
    <definedName name="VCDDCT3p_12" localSheetId="1">#REF!</definedName>
    <definedName name="VCDDCT3p_12">#REF!</definedName>
    <definedName name="VCDDCT3p_13" localSheetId="1">#REF!</definedName>
    <definedName name="VCDDCT3p_13">#REF!</definedName>
    <definedName name="VCDDCT3p_14" localSheetId="1">#REF!</definedName>
    <definedName name="VCDDCT3p_14">#REF!</definedName>
    <definedName name="VCDDCT3p_15" localSheetId="1">#REF!</definedName>
    <definedName name="VCDDCT3p_15">#REF!</definedName>
    <definedName name="VCDDCT3p_17" localSheetId="1">#REF!</definedName>
    <definedName name="VCDDCT3p_17">#REF!</definedName>
    <definedName name="VCDDCT3p_18" localSheetId="1">#REF!</definedName>
    <definedName name="VCDDCT3p_18">#REF!</definedName>
    <definedName name="VCDDCT3p_19" localSheetId="1">#REF!</definedName>
    <definedName name="VCDDCT3p_19">#REF!</definedName>
    <definedName name="VCDDCT3p_3" localSheetId="1">#REF!</definedName>
    <definedName name="VCDDCT3p_3">#REF!</definedName>
    <definedName name="VCDDCT3p_30" localSheetId="1">#REF!</definedName>
    <definedName name="VCDDCT3p_30">#REF!</definedName>
    <definedName name="VCDDCT3p_31" localSheetId="1">#REF!</definedName>
    <definedName name="VCDDCT3p_31">#REF!</definedName>
    <definedName name="VCDDCT3p_32" localSheetId="1">#REF!</definedName>
    <definedName name="VCDDCT3p_32">#REF!</definedName>
    <definedName name="VCDDCT3p_33" localSheetId="1">#REF!</definedName>
    <definedName name="VCDDCT3p_33">#REF!</definedName>
    <definedName name="VCDDCT3p_34" localSheetId="1">#REF!</definedName>
    <definedName name="VCDDCT3p_34">#REF!</definedName>
    <definedName name="VCDDCT3p_35" localSheetId="1">#REF!</definedName>
    <definedName name="VCDDCT3p_35">#REF!</definedName>
    <definedName name="VCDDCT3p_36" localSheetId="1">#REF!</definedName>
    <definedName name="VCDDCT3p_36">#REF!</definedName>
    <definedName name="VCDDCT3p_37" localSheetId="1">#REF!</definedName>
    <definedName name="VCDDCT3p_37">#REF!</definedName>
    <definedName name="VCDDCT3p_4" localSheetId="1">#REF!</definedName>
    <definedName name="VCDDCT3p_4">#REF!</definedName>
    <definedName name="VCDDCT3p_47" localSheetId="1">#REF!</definedName>
    <definedName name="VCDDCT3p_47">#REF!</definedName>
    <definedName name="VCDDCT3p_5" localSheetId="1">#REF!</definedName>
    <definedName name="VCDDCT3p_5">#REF!</definedName>
    <definedName name="VCDDCT3p_6" localSheetId="1">#REF!</definedName>
    <definedName name="VCDDCT3p_6">#REF!</definedName>
    <definedName name="VCDDCT3p_7" localSheetId="1">#REF!</definedName>
    <definedName name="VCDDCT3p_7">#REF!</definedName>
    <definedName name="VCDDCT3p_8" localSheetId="1">#REF!</definedName>
    <definedName name="VCDDCT3p_8">#REF!</definedName>
    <definedName name="VCDDCT3p_9" localSheetId="1">#REF!</definedName>
    <definedName name="VCDDCT3p_9">#REF!</definedName>
    <definedName name="VCDDMBA_10" localSheetId="1">#REF!</definedName>
    <definedName name="VCDDMBA_10">#REF!</definedName>
    <definedName name="VCDDMBA_11" localSheetId="1">#REF!</definedName>
    <definedName name="VCDDMBA_11">#REF!</definedName>
    <definedName name="VCDDMBA_12" localSheetId="1">#REF!</definedName>
    <definedName name="VCDDMBA_12">#REF!</definedName>
    <definedName name="VCDDMBA_13" localSheetId="1">#REF!</definedName>
    <definedName name="VCDDMBA_13">#REF!</definedName>
    <definedName name="VCDDMBA_14" localSheetId="1">#REF!</definedName>
    <definedName name="VCDDMBA_14">#REF!</definedName>
    <definedName name="VCDDMBA_15" localSheetId="1">#REF!</definedName>
    <definedName name="VCDDMBA_15">#REF!</definedName>
    <definedName name="VCDDMBA_17" localSheetId="1">#REF!</definedName>
    <definedName name="VCDDMBA_17">#REF!</definedName>
    <definedName name="VCDDMBA_18" localSheetId="1">#REF!</definedName>
    <definedName name="VCDDMBA_18">#REF!</definedName>
    <definedName name="VCDDMBA_19" localSheetId="1">#REF!</definedName>
    <definedName name="VCDDMBA_19">#REF!</definedName>
    <definedName name="VCDDMBA_3" localSheetId="1">#REF!</definedName>
    <definedName name="VCDDMBA_3">#REF!</definedName>
    <definedName name="VCDDMBA_30" localSheetId="1">#REF!</definedName>
    <definedName name="VCDDMBA_30">#REF!</definedName>
    <definedName name="VCDDMBA_31" localSheetId="1">#REF!</definedName>
    <definedName name="VCDDMBA_31">#REF!</definedName>
    <definedName name="VCDDMBA_32" localSheetId="1">#REF!</definedName>
    <definedName name="VCDDMBA_32">#REF!</definedName>
    <definedName name="VCDDMBA_33" localSheetId="1">#REF!</definedName>
    <definedName name="VCDDMBA_33">#REF!</definedName>
    <definedName name="VCDDMBA_34" localSheetId="1">#REF!</definedName>
    <definedName name="VCDDMBA_34">#REF!</definedName>
    <definedName name="VCDDMBA_35" localSheetId="1">#REF!</definedName>
    <definedName name="VCDDMBA_35">#REF!</definedName>
    <definedName name="VCDDMBA_36" localSheetId="1">#REF!</definedName>
    <definedName name="VCDDMBA_36">#REF!</definedName>
    <definedName name="VCDDMBA_37" localSheetId="1">#REF!</definedName>
    <definedName name="VCDDMBA_37">#REF!</definedName>
    <definedName name="VCDDMBA_4" localSheetId="1">#REF!</definedName>
    <definedName name="VCDDMBA_4">#REF!</definedName>
    <definedName name="VCDDMBA_40" localSheetId="1">#REF!</definedName>
    <definedName name="VCDDMBA_40">#REF!</definedName>
    <definedName name="VCDDMBA_47" localSheetId="1">#REF!</definedName>
    <definedName name="VCDDMBA_47">#REF!</definedName>
    <definedName name="VCDDMBA_5" localSheetId="1">#REF!</definedName>
    <definedName name="VCDDMBA_5">#REF!</definedName>
    <definedName name="VCDDMBA_6" localSheetId="1">#REF!</definedName>
    <definedName name="VCDDMBA_6">#REF!</definedName>
    <definedName name="VCDDMBA_7" localSheetId="1">#REF!</definedName>
    <definedName name="VCDDMBA_7">#REF!</definedName>
    <definedName name="VCDDMBA_8" localSheetId="1">#REF!</definedName>
    <definedName name="VCDDMBA_8">#REF!</definedName>
    <definedName name="VCDDMBA_9" localSheetId="1">#REF!</definedName>
    <definedName name="VCDDMBA_9">#REF!</definedName>
    <definedName name="vcdn" localSheetId="1">#REF!</definedName>
    <definedName name="vcdn">#REF!</definedName>
    <definedName name="vcdt_47" localSheetId="1">#REF!</definedName>
    <definedName name="vcdt_47">#REF!</definedName>
    <definedName name="vcdtb_47" localSheetId="1">#REF!</definedName>
    <definedName name="vcdtb_47">#REF!</definedName>
    <definedName name="vcdungcu0.4" localSheetId="1">#REF!</definedName>
    <definedName name="vcdungcu0.4">#REF!</definedName>
    <definedName name="vcdungcu35" localSheetId="1">#REF!</definedName>
    <definedName name="vcdungcu35">#REF!</definedName>
    <definedName name="vcg" localSheetId="1">#REF!</definedName>
    <definedName name="vcg">#REF!</definedName>
    <definedName name="vcgo" localSheetId="1">#REF!</definedName>
    <definedName name="vcgo">#REF!</definedName>
    <definedName name="vcgo0.4" localSheetId="1">#REF!</definedName>
    <definedName name="vcgo0.4">#REF!</definedName>
    <definedName name="VCHT" localSheetId="0">#REF!</definedName>
    <definedName name="VCHT" localSheetId="1">#REF!</definedName>
    <definedName name="VCHT">#REF!</definedName>
    <definedName name="VCHT_47" localSheetId="1">#REF!</definedName>
    <definedName name="VCHT_47">#REF!</definedName>
    <definedName name="vcn" localSheetId="1">#REF!</definedName>
    <definedName name="vcn">#REF!</definedName>
    <definedName name="vcnuoc0.4" localSheetId="1">#REF!</definedName>
    <definedName name="vcnuoc0.4">#REF!</definedName>
    <definedName name="VCP" localSheetId="1">#REF!</definedName>
    <definedName name="VCP">#REF!</definedName>
    <definedName name="vcpk" localSheetId="1">#REF!</definedName>
    <definedName name="vcpk">#REF!</definedName>
    <definedName name="VCS" localSheetId="1">#REF!</definedName>
    <definedName name="VCS">#REF!</definedName>
    <definedName name="vcsat0.4" localSheetId="1">#REF!</definedName>
    <definedName name="vcsat0.4">#REF!</definedName>
    <definedName name="vcsat35" localSheetId="1">#REF!</definedName>
    <definedName name="vcsat35">#REF!</definedName>
    <definedName name="vcsu" localSheetId="1">#REF!</definedName>
    <definedName name="vcsu">#REF!</definedName>
    <definedName name="vct" localSheetId="1">#REF!</definedName>
    <definedName name="vct">#REF!</definedName>
    <definedName name="vctb" localSheetId="28">#REF!</definedName>
    <definedName name="vctb" localSheetId="1">#REF!</definedName>
    <definedName name="vctb">#REF!</definedName>
    <definedName name="vctmong" localSheetId="1">#REF!</definedName>
    <definedName name="vctmong">#REF!</definedName>
    <definedName name="vctre" localSheetId="1">#REF!</definedName>
    <definedName name="vctre">#REF!</definedName>
    <definedName name="VCTT" localSheetId="0">#REF!</definedName>
    <definedName name="VCTT" localSheetId="1">#REF!</definedName>
    <definedName name="VCTT">#REF!</definedName>
    <definedName name="VCTT_10" localSheetId="1">#REF!</definedName>
    <definedName name="VCTT_10">#REF!</definedName>
    <definedName name="VCTT_19" localSheetId="1">#REF!</definedName>
    <definedName name="VCTT_19">#REF!</definedName>
    <definedName name="VCTT_22" localSheetId="1">#REF!</definedName>
    <definedName name="VCTT_22">#REF!</definedName>
    <definedName name="VCTT_23" localSheetId="1">#REF!</definedName>
    <definedName name="VCTT_23">#REF!</definedName>
    <definedName name="vctt_47" localSheetId="1">#REF!</definedName>
    <definedName name="vctt_47">#REF!</definedName>
    <definedName name="VCTT_8" localSheetId="1">#REF!</definedName>
    <definedName name="VCTT_8">#REF!</definedName>
    <definedName name="VCVBT1" localSheetId="1">#REF!</definedName>
    <definedName name="VCVBT1">#REF!</definedName>
    <definedName name="VCVBT1_16" localSheetId="1">#REF!</definedName>
    <definedName name="VCVBT1_16">#REF!</definedName>
    <definedName name="VCVBT1_20" localSheetId="1">#REF!</definedName>
    <definedName name="VCVBT1_20">#REF!</definedName>
    <definedName name="VCVBT1_22" localSheetId="1">#REF!</definedName>
    <definedName name="VCVBT1_22">#REF!</definedName>
    <definedName name="VCVBT1_29" localSheetId="1">#REF!</definedName>
    <definedName name="VCVBT1_29">#REF!</definedName>
    <definedName name="VCVBT1_30" localSheetId="1">#REF!</definedName>
    <definedName name="VCVBT1_30">#REF!</definedName>
    <definedName name="VCVBT1_31" localSheetId="1">#REF!</definedName>
    <definedName name="VCVBT1_31">#REF!</definedName>
    <definedName name="VCVBT1_32" localSheetId="1">#REF!</definedName>
    <definedName name="VCVBT1_32">#REF!</definedName>
    <definedName name="VCVBT1_33" localSheetId="1">#REF!</definedName>
    <definedName name="VCVBT1_33">#REF!</definedName>
    <definedName name="VCVBT1_34" localSheetId="1">#REF!</definedName>
    <definedName name="VCVBT1_34">#REF!</definedName>
    <definedName name="VCVBT1_35" localSheetId="1">#REF!</definedName>
    <definedName name="VCVBT1_35">#REF!</definedName>
    <definedName name="VCVBT1_36" localSheetId="1">#REF!</definedName>
    <definedName name="VCVBT1_36">#REF!</definedName>
    <definedName name="VCVBT2" localSheetId="1">#REF!</definedName>
    <definedName name="VCVBT2">#REF!</definedName>
    <definedName name="VCVBT2_16" localSheetId="1">#REF!</definedName>
    <definedName name="VCVBT2_16">#REF!</definedName>
    <definedName name="VCVBT2_20" localSheetId="1">#REF!</definedName>
    <definedName name="VCVBT2_20">#REF!</definedName>
    <definedName name="VCVBT2_22" localSheetId="1">#REF!</definedName>
    <definedName name="VCVBT2_22">#REF!</definedName>
    <definedName name="VCVBT2_29" localSheetId="1">#REF!</definedName>
    <definedName name="VCVBT2_29">#REF!</definedName>
    <definedName name="VCVBT2_30" localSheetId="1">#REF!</definedName>
    <definedName name="VCVBT2_30">#REF!</definedName>
    <definedName name="VCVBT2_31" localSheetId="1">#REF!</definedName>
    <definedName name="VCVBT2_31">#REF!</definedName>
    <definedName name="VCVBT2_32" localSheetId="1">#REF!</definedName>
    <definedName name="VCVBT2_32">#REF!</definedName>
    <definedName name="VCVBT2_33" localSheetId="1">#REF!</definedName>
    <definedName name="VCVBT2_33">#REF!</definedName>
    <definedName name="VCVBT2_34" localSheetId="1">#REF!</definedName>
    <definedName name="VCVBT2_34">#REF!</definedName>
    <definedName name="VCVBT2_35" localSheetId="1">#REF!</definedName>
    <definedName name="VCVBT2_35">#REF!</definedName>
    <definedName name="VCVBT2_36" localSheetId="1">#REF!</definedName>
    <definedName name="VCVBT2_36">#REF!</definedName>
    <definedName name="vcxi" localSheetId="1">#REF!</definedName>
    <definedName name="vcxi">#REF!</definedName>
    <definedName name="vcxm" localSheetId="1">#REF!</definedName>
    <definedName name="vcxm">#REF!</definedName>
    <definedName name="vcxm0.4" localSheetId="1">#REF!</definedName>
    <definedName name="vcxm0.4">#REF!</definedName>
    <definedName name="vd" localSheetId="28">#REF!</definedName>
    <definedName name="vd" localSheetId="1">#REF!</definedName>
    <definedName name="vd">#REF!</definedName>
    <definedName name="vd3p" localSheetId="0">#REF!</definedName>
    <definedName name="vd3p" localSheetId="1">#REF!</definedName>
    <definedName name="vd3p">#REF!</definedName>
    <definedName name="VDCLY" localSheetId="1">#REF!</definedName>
    <definedName name="VDCLY">#REF!</definedName>
    <definedName name="VDCLY_47" localSheetId="1">#REF!</definedName>
    <definedName name="VDCLY_47">#REF!</definedName>
    <definedName name="VI" localSheetId="28">#REF!</definedName>
    <definedName name="VI" localSheetId="1">#REF!</definedName>
    <definedName name="VI">#REF!</definedName>
    <definedName name="vkcauthang" localSheetId="1">#REF!</definedName>
    <definedName name="vkcauthang">#REF!</definedName>
    <definedName name="vksan" localSheetId="1">#REF!</definedName>
    <definedName name="vksan">#REF!</definedName>
    <definedName name="VL" localSheetId="1">#REF!</definedName>
    <definedName name="VL">#REF!</definedName>
    <definedName name="Vl.nc.mtc.A" localSheetId="1">#REF!</definedName>
    <definedName name="Vl.nc.mtc.A">#REF!</definedName>
    <definedName name="Vl.nc.mtc.A_31" localSheetId="1">#REF!</definedName>
    <definedName name="Vl.nc.mtc.A_31">#REF!</definedName>
    <definedName name="Vl.nc.mtc.A_32" localSheetId="1">#REF!</definedName>
    <definedName name="Vl.nc.mtc.A_32">#REF!</definedName>
    <definedName name="Vl.nc.mtc.A_35" localSheetId="1">#REF!</definedName>
    <definedName name="Vl.nc.mtc.A_35">#REF!</definedName>
    <definedName name="Vl.nc.mtc.A_36" localSheetId="1">#REF!</definedName>
    <definedName name="Vl.nc.mtc.A_36">#REF!</definedName>
    <definedName name="Vl.nc.mtc.A_47" localSheetId="1">#REF!</definedName>
    <definedName name="Vl.nc.mtc.A_47">#REF!</definedName>
    <definedName name="Vl.nc.mtc.B" localSheetId="1">#REF!</definedName>
    <definedName name="Vl.nc.mtc.B">#REF!</definedName>
    <definedName name="Vl.nc.mtc.B_31" localSheetId="1">#REF!</definedName>
    <definedName name="Vl.nc.mtc.B_31">#REF!</definedName>
    <definedName name="Vl.nc.mtc.B_32" localSheetId="1">#REF!</definedName>
    <definedName name="Vl.nc.mtc.B_32">#REF!</definedName>
    <definedName name="Vl.nc.mtc.B_35" localSheetId="1">#REF!</definedName>
    <definedName name="Vl.nc.mtc.B_35">#REF!</definedName>
    <definedName name="Vl.nc.mtc.B_36" localSheetId="1">#REF!</definedName>
    <definedName name="Vl.nc.mtc.B_36">#REF!</definedName>
    <definedName name="Vl.nc.mtc.B_47" localSheetId="1">#REF!</definedName>
    <definedName name="Vl.nc.mtc.B_47">#REF!</definedName>
    <definedName name="vl.nc.mtc1P" localSheetId="1">#REF!</definedName>
    <definedName name="vl.nc.mtc1P">#REF!</definedName>
    <definedName name="vl.nc.mtc3P" localSheetId="1">#REF!</definedName>
    <definedName name="vl.nc.mtc3P">#REF!</definedName>
    <definedName name="vl.nc.mtcHA" localSheetId="1">#REF!</definedName>
    <definedName name="vl.nc.mtcHA">#REF!</definedName>
    <definedName name="VL_A4" localSheetId="0">#REF!</definedName>
    <definedName name="VL_A4" localSheetId="1">#REF!</definedName>
    <definedName name="VL_A4">#REF!</definedName>
    <definedName name="VL_BANGDINH" localSheetId="0">#REF!</definedName>
    <definedName name="VL_BANGDINH" localSheetId="1">#REF!</definedName>
    <definedName name="VL_BANGDINH">#REF!</definedName>
    <definedName name="VL_BULONG" localSheetId="0">#REF!</definedName>
    <definedName name="VL_BULONG" localSheetId="1">#REF!</definedName>
    <definedName name="VL_BULONG">#REF!</definedName>
    <definedName name="VL_CDROM" localSheetId="0">#REF!</definedName>
    <definedName name="VL_CDROM" localSheetId="1">#REF!</definedName>
    <definedName name="VL_CDROM">#REF!</definedName>
    <definedName name="VL_CON" localSheetId="0">#REF!</definedName>
    <definedName name="VL_CON" localSheetId="1">#REF!</definedName>
    <definedName name="VL_CON">#REF!</definedName>
    <definedName name="VL_DAI" localSheetId="0">#REF!</definedName>
    <definedName name="VL_DAI" localSheetId="1">#REF!</definedName>
    <definedName name="VL_DAI">#REF!</definedName>
    <definedName name="VL_DVDROM" localSheetId="0">#REF!</definedName>
    <definedName name="VL_DVDROM" localSheetId="1">#REF!</definedName>
    <definedName name="VL_DVDROM">#REF!</definedName>
    <definedName name="VL_KEO" localSheetId="0">#REF!</definedName>
    <definedName name="VL_KEO" localSheetId="1">#REF!</definedName>
    <definedName name="VL_KEO">#REF!</definedName>
    <definedName name="VL_KHAC" localSheetId="0">#REF!</definedName>
    <definedName name="VL_KHAC" localSheetId="1">#REF!</definedName>
    <definedName name="VL_KHAC">#REF!</definedName>
    <definedName name="VL_LAT" localSheetId="0">#REF!</definedName>
    <definedName name="VL_LAT" localSheetId="1">#REF!</definedName>
    <definedName name="VL_LAT">#REF!</definedName>
    <definedName name="VL_M8" localSheetId="0">#REF!</definedName>
    <definedName name="VL_M8" localSheetId="1">#REF!</definedName>
    <definedName name="VL_M8">#REF!</definedName>
    <definedName name="VL_MAYTINH" localSheetId="0">#REF!</definedName>
    <definedName name="VL_MAYTINH" localSheetId="1">#REF!</definedName>
    <definedName name="VL_MAYTINH">#REF!</definedName>
    <definedName name="VL_SON" localSheetId="0">#REF!</definedName>
    <definedName name="VL_SON" localSheetId="1">#REF!</definedName>
    <definedName name="VL_SON">#REF!</definedName>
    <definedName name="VL_TEM" localSheetId="0">#REF!</definedName>
    <definedName name="VL_TEM" localSheetId="1">#REF!</definedName>
    <definedName name="VL_TEM">#REF!</definedName>
    <definedName name="VL_VIT8" localSheetId="0">#REF!</definedName>
    <definedName name="VL_VIT8" localSheetId="1">#REF!</definedName>
    <definedName name="VL_VIT8">#REF!</definedName>
    <definedName name="VL_VUA" localSheetId="0">#REF!</definedName>
    <definedName name="VL_VUA" localSheetId="1">#REF!</definedName>
    <definedName name="VL_VUA">#REF!</definedName>
    <definedName name="VL100_10" localSheetId="1">#REF!</definedName>
    <definedName name="VL100_10">#REF!</definedName>
    <definedName name="VL100_11" localSheetId="1">#REF!</definedName>
    <definedName name="VL100_11">#REF!</definedName>
    <definedName name="VL100_12" localSheetId="1">#REF!</definedName>
    <definedName name="VL100_12">#REF!</definedName>
    <definedName name="VL100_13" localSheetId="1">#REF!</definedName>
    <definedName name="VL100_13">#REF!</definedName>
    <definedName name="VL100_14" localSheetId="1">#REF!</definedName>
    <definedName name="VL100_14">#REF!</definedName>
    <definedName name="VL100_15" localSheetId="1">#REF!</definedName>
    <definedName name="VL100_15">#REF!</definedName>
    <definedName name="VL100_17" localSheetId="1">#REF!</definedName>
    <definedName name="VL100_17">#REF!</definedName>
    <definedName name="VL100_18" localSheetId="1">#REF!</definedName>
    <definedName name="VL100_18">#REF!</definedName>
    <definedName name="VL100_19" localSheetId="1">#REF!</definedName>
    <definedName name="VL100_19">#REF!</definedName>
    <definedName name="VL100_20" localSheetId="1">#REF!</definedName>
    <definedName name="VL100_20">#REF!</definedName>
    <definedName name="VL100_22" localSheetId="1">#REF!</definedName>
    <definedName name="VL100_22">#REF!</definedName>
    <definedName name="VL100_23" localSheetId="1">#REF!</definedName>
    <definedName name="VL100_23">#REF!</definedName>
    <definedName name="VL100_3" localSheetId="1">#REF!</definedName>
    <definedName name="VL100_3">#REF!</definedName>
    <definedName name="VL100_30" localSheetId="1">#REF!</definedName>
    <definedName name="VL100_30">#REF!</definedName>
    <definedName name="VL100_31" localSheetId="1">#REF!</definedName>
    <definedName name="VL100_31">#REF!</definedName>
    <definedName name="VL100_32" localSheetId="1">#REF!</definedName>
    <definedName name="VL100_32">#REF!</definedName>
    <definedName name="VL100_33" localSheetId="1">#REF!</definedName>
    <definedName name="VL100_33">#REF!</definedName>
    <definedName name="VL100_34" localSheetId="1">#REF!</definedName>
    <definedName name="VL100_34">#REF!</definedName>
    <definedName name="VL100_35" localSheetId="1">#REF!</definedName>
    <definedName name="VL100_35">#REF!</definedName>
    <definedName name="VL100_36" localSheetId="1">#REF!</definedName>
    <definedName name="VL100_36">#REF!</definedName>
    <definedName name="VL100_37" localSheetId="1">#REF!</definedName>
    <definedName name="VL100_37">#REF!</definedName>
    <definedName name="VL100_4" localSheetId="1">#REF!</definedName>
    <definedName name="VL100_4">#REF!</definedName>
    <definedName name="VL100_47" localSheetId="1">#REF!</definedName>
    <definedName name="VL100_47">#REF!</definedName>
    <definedName name="VL100_5" localSheetId="1">#REF!</definedName>
    <definedName name="VL100_5">#REF!</definedName>
    <definedName name="VL100_6" localSheetId="1">#REF!</definedName>
    <definedName name="VL100_6">#REF!</definedName>
    <definedName name="VL100_7" localSheetId="1">#REF!</definedName>
    <definedName name="VL100_7">#REF!</definedName>
    <definedName name="VL100_8" localSheetId="1">#REF!</definedName>
    <definedName name="VL100_8">#REF!</definedName>
    <definedName name="VL100_9" localSheetId="1">#REF!</definedName>
    <definedName name="VL100_9">#REF!</definedName>
    <definedName name="vl1p" localSheetId="0">#REF!</definedName>
    <definedName name="vl1p" localSheetId="1">#REF!</definedName>
    <definedName name="vl1p">#REF!</definedName>
    <definedName name="VL1P_30" localSheetId="1">#REF!</definedName>
    <definedName name="VL1P_30">#REF!</definedName>
    <definedName name="VL1P_31" localSheetId="1">#REF!</definedName>
    <definedName name="VL1P_31">#REF!</definedName>
    <definedName name="VL1P_32" localSheetId="1">#REF!</definedName>
    <definedName name="VL1P_32">#REF!</definedName>
    <definedName name="VL1P_33" localSheetId="1">#REF!</definedName>
    <definedName name="VL1P_33">#REF!</definedName>
    <definedName name="VL1P_34" localSheetId="1">#REF!</definedName>
    <definedName name="VL1P_34">#REF!</definedName>
    <definedName name="VL1P_35" localSheetId="1">#REF!</definedName>
    <definedName name="VL1P_35">#REF!</definedName>
    <definedName name="VL1P_36" localSheetId="1">#REF!</definedName>
    <definedName name="VL1P_36">#REF!</definedName>
    <definedName name="VL200_10" localSheetId="1">#REF!</definedName>
    <definedName name="VL200_10">#REF!</definedName>
    <definedName name="VL200_11" localSheetId="1">#REF!</definedName>
    <definedName name="VL200_11">#REF!</definedName>
    <definedName name="VL200_12" localSheetId="1">#REF!</definedName>
    <definedName name="VL200_12">#REF!</definedName>
    <definedName name="VL200_13" localSheetId="1">#REF!</definedName>
    <definedName name="VL200_13">#REF!</definedName>
    <definedName name="VL200_14" localSheetId="1">#REF!</definedName>
    <definedName name="VL200_14">#REF!</definedName>
    <definedName name="VL200_15" localSheetId="1">#REF!</definedName>
    <definedName name="VL200_15">#REF!</definedName>
    <definedName name="VL200_17" localSheetId="1">#REF!</definedName>
    <definedName name="VL200_17">#REF!</definedName>
    <definedName name="VL200_18" localSheetId="1">#REF!</definedName>
    <definedName name="VL200_18">#REF!</definedName>
    <definedName name="VL200_19" localSheetId="1">#REF!</definedName>
    <definedName name="VL200_19">#REF!</definedName>
    <definedName name="VL200_20" localSheetId="1">#REF!</definedName>
    <definedName name="VL200_20">#REF!</definedName>
    <definedName name="VL200_22" localSheetId="1">#REF!</definedName>
    <definedName name="VL200_22">#REF!</definedName>
    <definedName name="VL200_23" localSheetId="1">#REF!</definedName>
    <definedName name="VL200_23">#REF!</definedName>
    <definedName name="VL200_3" localSheetId="1">#REF!</definedName>
    <definedName name="VL200_3">#REF!</definedName>
    <definedName name="VL200_30" localSheetId="1">#REF!</definedName>
    <definedName name="VL200_30">#REF!</definedName>
    <definedName name="VL200_31" localSheetId="1">#REF!</definedName>
    <definedName name="VL200_31">#REF!</definedName>
    <definedName name="VL200_32" localSheetId="1">#REF!</definedName>
    <definedName name="VL200_32">#REF!</definedName>
    <definedName name="VL200_33" localSheetId="1">#REF!</definedName>
    <definedName name="VL200_33">#REF!</definedName>
    <definedName name="VL200_34" localSheetId="1">#REF!</definedName>
    <definedName name="VL200_34">#REF!</definedName>
    <definedName name="VL200_35" localSheetId="1">#REF!</definedName>
    <definedName name="VL200_35">#REF!</definedName>
    <definedName name="VL200_36" localSheetId="1">#REF!</definedName>
    <definedName name="VL200_36">#REF!</definedName>
    <definedName name="VL200_37" localSheetId="1">#REF!</definedName>
    <definedName name="VL200_37">#REF!</definedName>
    <definedName name="VL200_4" localSheetId="1">#REF!</definedName>
    <definedName name="VL200_4">#REF!</definedName>
    <definedName name="VL200_47" localSheetId="1">#REF!</definedName>
    <definedName name="VL200_47">#REF!</definedName>
    <definedName name="VL200_5" localSheetId="1">#REF!</definedName>
    <definedName name="VL200_5">#REF!</definedName>
    <definedName name="VL200_6" localSheetId="1">#REF!</definedName>
    <definedName name="VL200_6">#REF!</definedName>
    <definedName name="VL200_7" localSheetId="1">#REF!</definedName>
    <definedName name="VL200_7">#REF!</definedName>
    <definedName name="VL200_8" localSheetId="1">#REF!</definedName>
    <definedName name="VL200_8">#REF!</definedName>
    <definedName name="VL200_9" localSheetId="1">#REF!</definedName>
    <definedName name="VL200_9">#REF!</definedName>
    <definedName name="VL250_10" localSheetId="1">#REF!</definedName>
    <definedName name="VL250_10">#REF!</definedName>
    <definedName name="VL250_11" localSheetId="1">#REF!</definedName>
    <definedName name="VL250_11">#REF!</definedName>
    <definedName name="VL250_12" localSheetId="1">#REF!</definedName>
    <definedName name="VL250_12">#REF!</definedName>
    <definedName name="VL250_13" localSheetId="1">#REF!</definedName>
    <definedName name="VL250_13">#REF!</definedName>
    <definedName name="VL250_14" localSheetId="1">#REF!</definedName>
    <definedName name="VL250_14">#REF!</definedName>
    <definedName name="VL250_15" localSheetId="1">#REF!</definedName>
    <definedName name="VL250_15">#REF!</definedName>
    <definedName name="VL250_17" localSheetId="1">#REF!</definedName>
    <definedName name="VL250_17">#REF!</definedName>
    <definedName name="VL250_18" localSheetId="1">#REF!</definedName>
    <definedName name="VL250_18">#REF!</definedName>
    <definedName name="VL250_19" localSheetId="1">#REF!</definedName>
    <definedName name="VL250_19">#REF!</definedName>
    <definedName name="VL250_20" localSheetId="1">#REF!</definedName>
    <definedName name="VL250_20">#REF!</definedName>
    <definedName name="VL250_22" localSheetId="1">#REF!</definedName>
    <definedName name="VL250_22">#REF!</definedName>
    <definedName name="VL250_23" localSheetId="1">#REF!</definedName>
    <definedName name="VL250_23">#REF!</definedName>
    <definedName name="VL250_3" localSheetId="1">#REF!</definedName>
    <definedName name="VL250_3">#REF!</definedName>
    <definedName name="VL250_30" localSheetId="1">#REF!</definedName>
    <definedName name="VL250_30">#REF!</definedName>
    <definedName name="VL250_31" localSheetId="1">#REF!</definedName>
    <definedName name="VL250_31">#REF!</definedName>
    <definedName name="VL250_32" localSheetId="1">#REF!</definedName>
    <definedName name="VL250_32">#REF!</definedName>
    <definedName name="VL250_33" localSheetId="1">#REF!</definedName>
    <definedName name="VL250_33">#REF!</definedName>
    <definedName name="VL250_34" localSheetId="1">#REF!</definedName>
    <definedName name="VL250_34">#REF!</definedName>
    <definedName name="VL250_35" localSheetId="1">#REF!</definedName>
    <definedName name="VL250_35">#REF!</definedName>
    <definedName name="VL250_36" localSheetId="1">#REF!</definedName>
    <definedName name="VL250_36">#REF!</definedName>
    <definedName name="VL250_37" localSheetId="1">#REF!</definedName>
    <definedName name="VL250_37">#REF!</definedName>
    <definedName name="VL250_4" localSheetId="1">#REF!</definedName>
    <definedName name="VL250_4">#REF!</definedName>
    <definedName name="VL250_47" localSheetId="1">#REF!</definedName>
    <definedName name="VL250_47">#REF!</definedName>
    <definedName name="VL250_5" localSheetId="1">#REF!</definedName>
    <definedName name="VL250_5">#REF!</definedName>
    <definedName name="VL250_6" localSheetId="1">#REF!</definedName>
    <definedName name="VL250_6">#REF!</definedName>
    <definedName name="VL250_7" localSheetId="1">#REF!</definedName>
    <definedName name="VL250_7">#REF!</definedName>
    <definedName name="VL250_8" localSheetId="1">#REF!</definedName>
    <definedName name="VL250_8">#REF!</definedName>
    <definedName name="VL250_9" localSheetId="1">#REF!</definedName>
    <definedName name="VL250_9">#REF!</definedName>
    <definedName name="vl3p" localSheetId="0">#REF!</definedName>
    <definedName name="vl3p" localSheetId="1">#REF!</definedName>
    <definedName name="vl3p">#REF!</definedName>
    <definedName name="vl3p_16" localSheetId="1">#REF!</definedName>
    <definedName name="vl3p_16">#REF!</definedName>
    <definedName name="vl3p_20" localSheetId="1">#REF!</definedName>
    <definedName name="vl3p_20">#REF!</definedName>
    <definedName name="vl3p_22" localSheetId="1">#REF!</definedName>
    <definedName name="vl3p_22">#REF!</definedName>
    <definedName name="vl3p_29" localSheetId="1">#REF!</definedName>
    <definedName name="vl3p_29">#REF!</definedName>
    <definedName name="VL3P_30" localSheetId="1">#REF!</definedName>
    <definedName name="VL3P_30">#REF!</definedName>
    <definedName name="VL3P_31" localSheetId="1">#REF!</definedName>
    <definedName name="VL3P_31">#REF!</definedName>
    <definedName name="VL3P_32" localSheetId="1">#REF!</definedName>
    <definedName name="VL3P_32">#REF!</definedName>
    <definedName name="VL3P_33" localSheetId="1">#REF!</definedName>
    <definedName name="VL3P_33">#REF!</definedName>
    <definedName name="VL3P_34" localSheetId="1">#REF!</definedName>
    <definedName name="VL3P_34">#REF!</definedName>
    <definedName name="VL3P_35" localSheetId="1">#REF!</definedName>
    <definedName name="VL3P_35">#REF!</definedName>
    <definedName name="VL3P_36" localSheetId="1">#REF!</definedName>
    <definedName name="VL3P_36">#REF!</definedName>
    <definedName name="VLBETONG" localSheetId="1">#REF!</definedName>
    <definedName name="VLBETONG">#REF!</definedName>
    <definedName name="Vlcap0.7" localSheetId="28">#REF!</definedName>
    <definedName name="Vlcap0.7" localSheetId="1">#REF!</definedName>
    <definedName name="Vlcap0.7">#REF!</definedName>
    <definedName name="VLcap1" localSheetId="28">#REF!</definedName>
    <definedName name="VLcap1" localSheetId="1">#REF!</definedName>
    <definedName name="VLcap1">#REF!</definedName>
    <definedName name="VLCT3p" localSheetId="1">#REF!</definedName>
    <definedName name="VLCT3p">#REF!</definedName>
    <definedName name="vldd_47" localSheetId="1">#REF!</definedName>
    <definedName name="vldd_47">#REF!</definedName>
    <definedName name="vldn400" localSheetId="0">#REF!</definedName>
    <definedName name="vldn400" localSheetId="1">#REF!</definedName>
    <definedName name="vldn400">#REF!</definedName>
    <definedName name="vldn600" localSheetId="0">#REF!</definedName>
    <definedName name="vldn600" localSheetId="1">#REF!</definedName>
    <definedName name="vldn600">#REF!</definedName>
    <definedName name="VLDP" localSheetId="1">#REF!</definedName>
    <definedName name="VLDP">#REF!</definedName>
    <definedName name="VLIEU" localSheetId="0">#REF!</definedName>
    <definedName name="VLIEU" localSheetId="1">#REF!</definedName>
    <definedName name="VLIEU">#REF!</definedName>
    <definedName name="VLKday" localSheetId="1">#REF!</definedName>
    <definedName name="VLKday">#REF!</definedName>
    <definedName name="VLT" localSheetId="1">#REF!</definedName>
    <definedName name="VLT">#REF!</definedName>
    <definedName name="vltr_47" localSheetId="1">#REF!</definedName>
    <definedName name="vltr_47">#REF!</definedName>
    <definedName name="vltram" localSheetId="0">#REF!</definedName>
    <definedName name="vltram" localSheetId="1">#REF!</definedName>
    <definedName name="vltram">#REF!</definedName>
    <definedName name="VLxaydung" localSheetId="1">#REF!</definedName>
    <definedName name="VLxaydung">#REF!</definedName>
    <definedName name="Von.KL" localSheetId="1">#REF!</definedName>
    <definedName name="Von.KL">#REF!</definedName>
    <definedName name="vr3p" localSheetId="0">#REF!</definedName>
    <definedName name="vr3p" localSheetId="1">#REF!</definedName>
    <definedName name="vr3p">#REF!</definedName>
    <definedName name="VT" localSheetId="1">#REF!</definedName>
    <definedName name="VT">#REF!</definedName>
    <definedName name="vt1pbs_47" localSheetId="1">#REF!</definedName>
    <definedName name="vt1pbs_47">#REF!</definedName>
    <definedName name="vtbs_47" localSheetId="1">#REF!</definedName>
    <definedName name="vtbs_47">#REF!</definedName>
    <definedName name="VTu" localSheetId="1">#REF!</definedName>
    <definedName name="VTu">#REF!</definedName>
    <definedName name="VTVUA" localSheetId="1">#REF!</definedName>
    <definedName name="VTVUA">#REF!</definedName>
    <definedName name="Vu" localSheetId="1">#REF!</definedName>
    <definedName name="Vu">#REF!</definedName>
    <definedName name="Vua" localSheetId="1">#REF!</definedName>
    <definedName name="Vua">#REF!</definedName>
    <definedName name="VuaBT" localSheetId="1">#REF!</definedName>
    <definedName name="VuaBT">#REF!</definedName>
    <definedName name="vung" localSheetId="1">#REF!</definedName>
    <definedName name="vung">#REF!</definedName>
    <definedName name="VXL" localSheetId="1">#REF!</definedName>
    <definedName name="VXL">#REF!</definedName>
    <definedName name="VXLTT" localSheetId="1">#REF!</definedName>
    <definedName name="VXLTT">#REF!</definedName>
    <definedName name="W" localSheetId="0">#REF!</definedName>
    <definedName name="W" localSheetId="28">#REF!</definedName>
    <definedName name="W" localSheetId="1">#REF!</definedName>
    <definedName name="W" localSheetId="30">#REF!</definedName>
    <definedName name="W">#REF!</definedName>
    <definedName name="W_30" localSheetId="1">#REF!</definedName>
    <definedName name="W_30">#REF!</definedName>
    <definedName name="W_31" localSheetId="1">#REF!</definedName>
    <definedName name="W_31">#REF!</definedName>
    <definedName name="W_32" localSheetId="1">#REF!</definedName>
    <definedName name="W_32">#REF!</definedName>
    <definedName name="W_33" localSheetId="1">#REF!</definedName>
    <definedName name="W_33">#REF!</definedName>
    <definedName name="W_34" localSheetId="1">#REF!</definedName>
    <definedName name="W_34">#REF!</definedName>
    <definedName name="W_35" localSheetId="1">#REF!</definedName>
    <definedName name="W_35">#REF!</definedName>
    <definedName name="W_36" localSheetId="1">#REF!</definedName>
    <definedName name="W_36">#REF!</definedName>
    <definedName name="W_Class1" localSheetId="1">#REF!</definedName>
    <definedName name="W_Class1">#REF!</definedName>
    <definedName name="W_Class2" localSheetId="1">#REF!</definedName>
    <definedName name="W_Class2">#REF!</definedName>
    <definedName name="W_Class3" localSheetId="1">#REF!</definedName>
    <definedName name="W_Class3">#REF!</definedName>
    <definedName name="W_Class4" localSheetId="1">#REF!</definedName>
    <definedName name="W_Class4">#REF!</definedName>
    <definedName name="W_Class5" localSheetId="1">#REF!</definedName>
    <definedName name="W_Class5">#REF!</definedName>
    <definedName name="Wat_tec" localSheetId="1">#REF!</definedName>
    <definedName name="Wat_tec">#REF!</definedName>
    <definedName name="wgyw" hidden="1">{"'Sheet1'!$L$16"}</definedName>
    <definedName name="wrn.chi._.tiÆt." hidden="1">{#N/A,#N/A,FALSE,"Chi tiÆt"}</definedName>
    <definedName name="wrn.Report." hidden="1">{"Offgrid",#N/A,FALSE,"OFFGRID";"Region",#N/A,FALSE,"REGION";"Offgrid -2",#N/A,FALSE,"OFFGRID";"WTP",#N/A,FALSE,"WTP";"WTP -2",#N/A,FALSE,"WTP";"Project",#N/A,FALSE,"PROJECT";"Summary -2",#N/A,FALSE,"SUMMARY"}</definedName>
    <definedName name="wrnf.report" hidden="1">{"Offgrid",#N/A,FALSE,"OFFGRID";"Region",#N/A,FALSE,"REGION";"Offgrid -2",#N/A,FALSE,"OFFGRID";"WTP",#N/A,FALSE,"WTP";"WTP -2",#N/A,FALSE,"WTP";"Project",#N/A,FALSE,"PROJECT";"Summary -2",#N/A,FALSE,"SUMMARY"}</definedName>
    <definedName name="wrww" hidden="1">{"Offgrid",#N/A,FALSE,"OFFGRID";"Region",#N/A,FALSE,"REGION";"Offgrid -2",#N/A,FALSE,"OFFGRID";"WTP",#N/A,FALSE,"WTP";"WTP -2",#N/A,FALSE,"WTP";"Project",#N/A,FALSE,"PROJECT";"Summary -2",#N/A,FALSE,"SUMMARY"}</definedName>
    <definedName name="wwhh" hidden="1">{#N/A,#N/A,FALSE,"Chi tiÆt"}</definedName>
    <definedName name="wwhwhwrh" hidden="1">{"'Sheet1'!$L$16"}</definedName>
    <definedName name="x" localSheetId="0">#REF!</definedName>
    <definedName name="X" localSheetId="28">#REF!</definedName>
    <definedName name="x" localSheetId="1">#REF!</definedName>
    <definedName name="X" localSheetId="30">#REF!</definedName>
    <definedName name="x">#REF!</definedName>
    <definedName name="X_30" localSheetId="1">#REF!</definedName>
    <definedName name="X_30">#REF!</definedName>
    <definedName name="X_31" localSheetId="1">#REF!</definedName>
    <definedName name="X_31">#REF!</definedName>
    <definedName name="X_32" localSheetId="1">#REF!</definedName>
    <definedName name="X_32">#REF!</definedName>
    <definedName name="X_33" localSheetId="1">#REF!</definedName>
    <definedName name="X_33">#REF!</definedName>
    <definedName name="X_34" localSheetId="1">#REF!</definedName>
    <definedName name="X_34">#REF!</definedName>
    <definedName name="X_35" localSheetId="1">#REF!</definedName>
    <definedName name="X_35">#REF!</definedName>
    <definedName name="X_36" localSheetId="1">#REF!</definedName>
    <definedName name="X_36">#REF!</definedName>
    <definedName name="X0.4" localSheetId="1">#REF!</definedName>
    <definedName name="X0.4">#REF!</definedName>
    <definedName name="X0GFCFw" localSheetId="1">#REF!</definedName>
    <definedName name="X0GFCFw">#REF!</definedName>
    <definedName name="x1_" localSheetId="1">#REF!</definedName>
    <definedName name="x1_">#REF!</definedName>
    <definedName name="x17dnc_47" localSheetId="1">#REF!</definedName>
    <definedName name="x17dnc_47">#REF!</definedName>
    <definedName name="x17dvl_47" localSheetId="1">#REF!</definedName>
    <definedName name="x17dvl_47">#REF!</definedName>
    <definedName name="x17knc_47" localSheetId="1">#REF!</definedName>
    <definedName name="x17knc_47">#REF!</definedName>
    <definedName name="x17kvl_47" localSheetId="1">#REF!</definedName>
    <definedName name="x17kvl_47">#REF!</definedName>
    <definedName name="X1GFCFw" localSheetId="1">#REF!</definedName>
    <definedName name="X1GFCFw">#REF!</definedName>
    <definedName name="X1pFCOnc_10" localSheetId="1">#REF!</definedName>
    <definedName name="X1pFCOnc_10">#REF!</definedName>
    <definedName name="X1pFCOnc_11" localSheetId="1">#REF!</definedName>
    <definedName name="X1pFCOnc_11">#REF!</definedName>
    <definedName name="X1pFCOnc_12" localSheetId="1">#REF!</definedName>
    <definedName name="X1pFCOnc_12">#REF!</definedName>
    <definedName name="X1pFCOnc_13" localSheetId="1">#REF!</definedName>
    <definedName name="X1pFCOnc_13">#REF!</definedName>
    <definedName name="X1pFCOnc_14" localSheetId="1">#REF!</definedName>
    <definedName name="X1pFCOnc_14">#REF!</definedName>
    <definedName name="X1pFCOnc_15" localSheetId="1">#REF!</definedName>
    <definedName name="X1pFCOnc_15">#REF!</definedName>
    <definedName name="X1pFCOnc_17" localSheetId="1">#REF!</definedName>
    <definedName name="X1pFCOnc_17">#REF!</definedName>
    <definedName name="X1pFCOnc_18" localSheetId="1">#REF!</definedName>
    <definedName name="X1pFCOnc_18">#REF!</definedName>
    <definedName name="X1pFCOnc_19" localSheetId="1">#REF!</definedName>
    <definedName name="X1pFCOnc_19">#REF!</definedName>
    <definedName name="X1pFCOnc_3" localSheetId="1">#REF!</definedName>
    <definedName name="X1pFCOnc_3">#REF!</definedName>
    <definedName name="X1pFCOnc_30" localSheetId="1">#REF!</definedName>
    <definedName name="X1pFCOnc_30">#REF!</definedName>
    <definedName name="X1pFCOnc_31" localSheetId="1">#REF!</definedName>
    <definedName name="X1pFCOnc_31">#REF!</definedName>
    <definedName name="X1pFCOnc_32" localSheetId="1">#REF!</definedName>
    <definedName name="X1pFCOnc_32">#REF!</definedName>
    <definedName name="X1pFCOnc_33" localSheetId="1">#REF!</definedName>
    <definedName name="X1pFCOnc_33">#REF!</definedName>
    <definedName name="X1pFCOnc_34" localSheetId="1">#REF!</definedName>
    <definedName name="X1pFCOnc_34">#REF!</definedName>
    <definedName name="X1pFCOnc_35" localSheetId="1">#REF!</definedName>
    <definedName name="X1pFCOnc_35">#REF!</definedName>
    <definedName name="X1pFCOnc_36" localSheetId="1">#REF!</definedName>
    <definedName name="X1pFCOnc_36">#REF!</definedName>
    <definedName name="X1pFCOnc_37" localSheetId="1">#REF!</definedName>
    <definedName name="X1pFCOnc_37">#REF!</definedName>
    <definedName name="X1pFCOnc_4" localSheetId="1">#REF!</definedName>
    <definedName name="X1pFCOnc_4">#REF!</definedName>
    <definedName name="X1pFCOnc_47" localSheetId="1">#REF!</definedName>
    <definedName name="X1pFCOnc_47">#REF!</definedName>
    <definedName name="X1pFCOnc_5" localSheetId="1">#REF!</definedName>
    <definedName name="X1pFCOnc_5">#REF!</definedName>
    <definedName name="X1pFCOnc_6" localSheetId="1">#REF!</definedName>
    <definedName name="X1pFCOnc_6">#REF!</definedName>
    <definedName name="X1pFCOnc_7" localSheetId="1">#REF!</definedName>
    <definedName name="X1pFCOnc_7">#REF!</definedName>
    <definedName name="X1pFCOnc_8" localSheetId="1">#REF!</definedName>
    <definedName name="X1pFCOnc_8">#REF!</definedName>
    <definedName name="X1pFCOnc_9" localSheetId="1">#REF!</definedName>
    <definedName name="X1pFCOnc_9">#REF!</definedName>
    <definedName name="X1pFCOvc_10" localSheetId="1">#REF!</definedName>
    <definedName name="X1pFCOvc_10">#REF!</definedName>
    <definedName name="X1pFCOvc_11" localSheetId="1">#REF!</definedName>
    <definedName name="X1pFCOvc_11">#REF!</definedName>
    <definedName name="X1pFCOvc_12" localSheetId="1">#REF!</definedName>
    <definedName name="X1pFCOvc_12">#REF!</definedName>
    <definedName name="X1pFCOvc_13" localSheetId="1">#REF!</definedName>
    <definedName name="X1pFCOvc_13">#REF!</definedName>
    <definedName name="X1pFCOvc_14" localSheetId="1">#REF!</definedName>
    <definedName name="X1pFCOvc_14">#REF!</definedName>
    <definedName name="X1pFCOvc_15" localSheetId="1">#REF!</definedName>
    <definedName name="X1pFCOvc_15">#REF!</definedName>
    <definedName name="X1pFCOvc_17" localSheetId="1">#REF!</definedName>
    <definedName name="X1pFCOvc_17">#REF!</definedName>
    <definedName name="X1pFCOvc_18" localSheetId="1">#REF!</definedName>
    <definedName name="X1pFCOvc_18">#REF!</definedName>
    <definedName name="X1pFCOvc_19" localSheetId="1">#REF!</definedName>
    <definedName name="X1pFCOvc_19">#REF!</definedName>
    <definedName name="X1pFCOvc_3" localSheetId="1">#REF!</definedName>
    <definedName name="X1pFCOvc_3">#REF!</definedName>
    <definedName name="X1pFCOvc_30" localSheetId="1">#REF!</definedName>
    <definedName name="X1pFCOvc_30">#REF!</definedName>
    <definedName name="X1pFCOvc_31" localSheetId="1">#REF!</definedName>
    <definedName name="X1pFCOvc_31">#REF!</definedName>
    <definedName name="X1pFCOvc_32" localSheetId="1">#REF!</definedName>
    <definedName name="X1pFCOvc_32">#REF!</definedName>
    <definedName name="X1pFCOvc_33" localSheetId="1">#REF!</definedName>
    <definedName name="X1pFCOvc_33">#REF!</definedName>
    <definedName name="X1pFCOvc_34" localSheetId="1">#REF!</definedName>
    <definedName name="X1pFCOvc_34">#REF!</definedName>
    <definedName name="X1pFCOvc_35" localSheetId="1">#REF!</definedName>
    <definedName name="X1pFCOvc_35">#REF!</definedName>
    <definedName name="X1pFCOvc_36" localSheetId="1">#REF!</definedName>
    <definedName name="X1pFCOvc_36">#REF!</definedName>
    <definedName name="X1pFCOvc_37" localSheetId="1">#REF!</definedName>
    <definedName name="X1pFCOvc_37">#REF!</definedName>
    <definedName name="X1pFCOvc_4" localSheetId="1">#REF!</definedName>
    <definedName name="X1pFCOvc_4">#REF!</definedName>
    <definedName name="X1pFCOvc_47" localSheetId="1">#REF!</definedName>
    <definedName name="X1pFCOvc_47">#REF!</definedName>
    <definedName name="X1pFCOvc_5" localSheetId="1">#REF!</definedName>
    <definedName name="X1pFCOvc_5">#REF!</definedName>
    <definedName name="X1pFCOvc_6" localSheetId="1">#REF!</definedName>
    <definedName name="X1pFCOvc_6">#REF!</definedName>
    <definedName name="X1pFCOvc_7" localSheetId="1">#REF!</definedName>
    <definedName name="X1pFCOvc_7">#REF!</definedName>
    <definedName name="X1pFCOvc_8" localSheetId="1">#REF!</definedName>
    <definedName name="X1pFCOvc_8">#REF!</definedName>
    <definedName name="X1pFCOvc_9" localSheetId="1">#REF!</definedName>
    <definedName name="X1pFCOvc_9">#REF!</definedName>
    <definedName name="X1pFCOvl_10" localSheetId="1">#REF!</definedName>
    <definedName name="X1pFCOvl_10">#REF!</definedName>
    <definedName name="X1pFCOvl_11" localSheetId="1">#REF!</definedName>
    <definedName name="X1pFCOvl_11">#REF!</definedName>
    <definedName name="X1pFCOvl_12" localSheetId="1">#REF!</definedName>
    <definedName name="X1pFCOvl_12">#REF!</definedName>
    <definedName name="X1pFCOvl_13" localSheetId="1">#REF!</definedName>
    <definedName name="X1pFCOvl_13">#REF!</definedName>
    <definedName name="X1pFCOvl_14" localSheetId="1">#REF!</definedName>
    <definedName name="X1pFCOvl_14">#REF!</definedName>
    <definedName name="X1pFCOvl_15" localSheetId="1">#REF!</definedName>
    <definedName name="X1pFCOvl_15">#REF!</definedName>
    <definedName name="X1pFCOvl_17" localSheetId="1">#REF!</definedName>
    <definedName name="X1pFCOvl_17">#REF!</definedName>
    <definedName name="X1pFCOvl_18" localSheetId="1">#REF!</definedName>
    <definedName name="X1pFCOvl_18">#REF!</definedName>
    <definedName name="X1pFCOvl_19" localSheetId="1">#REF!</definedName>
    <definedName name="X1pFCOvl_19">#REF!</definedName>
    <definedName name="X1pFCOvl_3" localSheetId="1">#REF!</definedName>
    <definedName name="X1pFCOvl_3">#REF!</definedName>
    <definedName name="X1pFCOvl_30" localSheetId="1">#REF!</definedName>
    <definedName name="X1pFCOvl_30">#REF!</definedName>
    <definedName name="X1pFCOvl_31" localSheetId="1">#REF!</definedName>
    <definedName name="X1pFCOvl_31">#REF!</definedName>
    <definedName name="X1pFCOvl_32" localSheetId="1">#REF!</definedName>
    <definedName name="X1pFCOvl_32">#REF!</definedName>
    <definedName name="X1pFCOvl_33" localSheetId="1">#REF!</definedName>
    <definedName name="X1pFCOvl_33">#REF!</definedName>
    <definedName name="X1pFCOvl_34" localSheetId="1">#REF!</definedName>
    <definedName name="X1pFCOvl_34">#REF!</definedName>
    <definedName name="X1pFCOvl_35" localSheetId="1">#REF!</definedName>
    <definedName name="X1pFCOvl_35">#REF!</definedName>
    <definedName name="X1pFCOvl_36" localSheetId="1">#REF!</definedName>
    <definedName name="X1pFCOvl_36">#REF!</definedName>
    <definedName name="X1pFCOvl_37" localSheetId="1">#REF!</definedName>
    <definedName name="X1pFCOvl_37">#REF!</definedName>
    <definedName name="X1pFCOvl_4" localSheetId="1">#REF!</definedName>
    <definedName name="X1pFCOvl_4">#REF!</definedName>
    <definedName name="X1pFCOvl_47" localSheetId="1">#REF!</definedName>
    <definedName name="X1pFCOvl_47">#REF!</definedName>
    <definedName name="X1pFCOvl_5" localSheetId="1">#REF!</definedName>
    <definedName name="X1pFCOvl_5">#REF!</definedName>
    <definedName name="X1pFCOvl_6" localSheetId="1">#REF!</definedName>
    <definedName name="X1pFCOvl_6">#REF!</definedName>
    <definedName name="X1pFCOvl_7" localSheetId="1">#REF!</definedName>
    <definedName name="X1pFCOvl_7">#REF!</definedName>
    <definedName name="X1pFCOvl_8" localSheetId="1">#REF!</definedName>
    <definedName name="X1pFCOvl_8">#REF!</definedName>
    <definedName name="X1pFCOvl_9" localSheetId="1">#REF!</definedName>
    <definedName name="X1pFCOvl_9">#REF!</definedName>
    <definedName name="X1pIGnc_10" localSheetId="1">#REF!</definedName>
    <definedName name="X1pIGnc_10">#REF!</definedName>
    <definedName name="X1pIGnc_11" localSheetId="1">#REF!</definedName>
    <definedName name="X1pIGnc_11">#REF!</definedName>
    <definedName name="X1pIGnc_12" localSheetId="1">#REF!</definedName>
    <definedName name="X1pIGnc_12">#REF!</definedName>
    <definedName name="X1pIGnc_13" localSheetId="1">#REF!</definedName>
    <definedName name="X1pIGnc_13">#REF!</definedName>
    <definedName name="X1pIGnc_14" localSheetId="1">#REF!</definedName>
    <definedName name="X1pIGnc_14">#REF!</definedName>
    <definedName name="X1pIGnc_15" localSheetId="1">#REF!</definedName>
    <definedName name="X1pIGnc_15">#REF!</definedName>
    <definedName name="X1pIGnc_17" localSheetId="1">#REF!</definedName>
    <definedName name="X1pIGnc_17">#REF!</definedName>
    <definedName name="X1pIGnc_18" localSheetId="1">#REF!</definedName>
    <definedName name="X1pIGnc_18">#REF!</definedName>
    <definedName name="X1pIGnc_19" localSheetId="1">#REF!</definedName>
    <definedName name="X1pIGnc_19">#REF!</definedName>
    <definedName name="X1pIGnc_3" localSheetId="1">#REF!</definedName>
    <definedName name="X1pIGnc_3">#REF!</definedName>
    <definedName name="X1pIGnc_30" localSheetId="1">#REF!</definedName>
    <definedName name="X1pIGnc_30">#REF!</definedName>
    <definedName name="X1pIGnc_31" localSheetId="1">#REF!</definedName>
    <definedName name="X1pIGnc_31">#REF!</definedName>
    <definedName name="X1pIGnc_32" localSheetId="1">#REF!</definedName>
    <definedName name="X1pIGnc_32">#REF!</definedName>
    <definedName name="X1pIGnc_33" localSheetId="1">#REF!</definedName>
    <definedName name="X1pIGnc_33">#REF!</definedName>
    <definedName name="X1pIGnc_34" localSheetId="1">#REF!</definedName>
    <definedName name="X1pIGnc_34">#REF!</definedName>
    <definedName name="X1pIGnc_35" localSheetId="1">#REF!</definedName>
    <definedName name="X1pIGnc_35">#REF!</definedName>
    <definedName name="X1pIGnc_36" localSheetId="1">#REF!</definedName>
    <definedName name="X1pIGnc_36">#REF!</definedName>
    <definedName name="X1pIGnc_37" localSheetId="1">#REF!</definedName>
    <definedName name="X1pIGnc_37">#REF!</definedName>
    <definedName name="X1pIGnc_4" localSheetId="1">#REF!</definedName>
    <definedName name="X1pIGnc_4">#REF!</definedName>
    <definedName name="X1pIGnc_47" localSheetId="1">#REF!</definedName>
    <definedName name="X1pIGnc_47">#REF!</definedName>
    <definedName name="X1pIGnc_5" localSheetId="1">#REF!</definedName>
    <definedName name="X1pIGnc_5">#REF!</definedName>
    <definedName name="X1pIGnc_6" localSheetId="1">#REF!</definedName>
    <definedName name="X1pIGnc_6">#REF!</definedName>
    <definedName name="X1pIGnc_7" localSheetId="1">#REF!</definedName>
    <definedName name="X1pIGnc_7">#REF!</definedName>
    <definedName name="X1pIGnc_8" localSheetId="1">#REF!</definedName>
    <definedName name="X1pIGnc_8">#REF!</definedName>
    <definedName name="X1pIGnc_9" localSheetId="1">#REF!</definedName>
    <definedName name="X1pIGnc_9">#REF!</definedName>
    <definedName name="X1pIGvc_10" localSheetId="1">#REF!</definedName>
    <definedName name="X1pIGvc_10">#REF!</definedName>
    <definedName name="X1pIGvc_11" localSheetId="1">#REF!</definedName>
    <definedName name="X1pIGvc_11">#REF!</definedName>
    <definedName name="X1pIGvc_12" localSheetId="1">#REF!</definedName>
    <definedName name="X1pIGvc_12">#REF!</definedName>
    <definedName name="X1pIGvc_13" localSheetId="1">#REF!</definedName>
    <definedName name="X1pIGvc_13">#REF!</definedName>
    <definedName name="X1pIGvc_14" localSheetId="1">#REF!</definedName>
    <definedName name="X1pIGvc_14">#REF!</definedName>
    <definedName name="X1pIGvc_15" localSheetId="1">#REF!</definedName>
    <definedName name="X1pIGvc_15">#REF!</definedName>
    <definedName name="X1pIGvc_17" localSheetId="1">#REF!</definedName>
    <definedName name="X1pIGvc_17">#REF!</definedName>
    <definedName name="X1pIGvc_18" localSheetId="1">#REF!</definedName>
    <definedName name="X1pIGvc_18">#REF!</definedName>
    <definedName name="X1pIGvc_19" localSheetId="1">#REF!</definedName>
    <definedName name="X1pIGvc_19">#REF!</definedName>
    <definedName name="X1pIGvc_3" localSheetId="1">#REF!</definedName>
    <definedName name="X1pIGvc_3">#REF!</definedName>
    <definedName name="X1pIGvc_30" localSheetId="1">#REF!</definedName>
    <definedName name="X1pIGvc_30">#REF!</definedName>
    <definedName name="X1pIGvc_31" localSheetId="1">#REF!</definedName>
    <definedName name="X1pIGvc_31">#REF!</definedName>
    <definedName name="X1pIGvc_32" localSheetId="1">#REF!</definedName>
    <definedName name="X1pIGvc_32">#REF!</definedName>
    <definedName name="X1pIGvc_33" localSheetId="1">#REF!</definedName>
    <definedName name="X1pIGvc_33">#REF!</definedName>
    <definedName name="X1pIGvc_34" localSheetId="1">#REF!</definedName>
    <definedName name="X1pIGvc_34">#REF!</definedName>
    <definedName name="X1pIGvc_35" localSheetId="1">#REF!</definedName>
    <definedName name="X1pIGvc_35">#REF!</definedName>
    <definedName name="X1pIGvc_36" localSheetId="1">#REF!</definedName>
    <definedName name="X1pIGvc_36">#REF!</definedName>
    <definedName name="X1pIGvc_37" localSheetId="1">#REF!</definedName>
    <definedName name="X1pIGvc_37">#REF!</definedName>
    <definedName name="X1pIGvc_4" localSheetId="1">#REF!</definedName>
    <definedName name="X1pIGvc_4">#REF!</definedName>
    <definedName name="X1pIGvc_47" localSheetId="1">#REF!</definedName>
    <definedName name="X1pIGvc_47">#REF!</definedName>
    <definedName name="X1pIGvc_5" localSheetId="1">#REF!</definedName>
    <definedName name="X1pIGvc_5">#REF!</definedName>
    <definedName name="X1pIGvc_6" localSheetId="1">#REF!</definedName>
    <definedName name="X1pIGvc_6">#REF!</definedName>
    <definedName name="X1pIGvc_7" localSheetId="1">#REF!</definedName>
    <definedName name="X1pIGvc_7">#REF!</definedName>
    <definedName name="X1pIGvc_8" localSheetId="1">#REF!</definedName>
    <definedName name="X1pIGvc_8">#REF!</definedName>
    <definedName name="X1pIGvc_9" localSheetId="1">#REF!</definedName>
    <definedName name="X1pIGvc_9">#REF!</definedName>
    <definedName name="X1pIGvl_10" localSheetId="1">#REF!</definedName>
    <definedName name="X1pIGvl_10">#REF!</definedName>
    <definedName name="X1pIGvl_11" localSheetId="1">#REF!</definedName>
    <definedName name="X1pIGvl_11">#REF!</definedName>
    <definedName name="X1pIGvl_12" localSheetId="1">#REF!</definedName>
    <definedName name="X1pIGvl_12">#REF!</definedName>
    <definedName name="X1pIGvl_13" localSheetId="1">#REF!</definedName>
    <definedName name="X1pIGvl_13">#REF!</definedName>
    <definedName name="X1pIGvl_14" localSheetId="1">#REF!</definedName>
    <definedName name="X1pIGvl_14">#REF!</definedName>
    <definedName name="X1pIGvl_15" localSheetId="1">#REF!</definedName>
    <definedName name="X1pIGvl_15">#REF!</definedName>
    <definedName name="X1pIGvl_17" localSheetId="1">#REF!</definedName>
    <definedName name="X1pIGvl_17">#REF!</definedName>
    <definedName name="X1pIGvl_18" localSheetId="1">#REF!</definedName>
    <definedName name="X1pIGvl_18">#REF!</definedName>
    <definedName name="X1pIGvl_19" localSheetId="1">#REF!</definedName>
    <definedName name="X1pIGvl_19">#REF!</definedName>
    <definedName name="X1pIGvl_3" localSheetId="1">#REF!</definedName>
    <definedName name="X1pIGvl_3">#REF!</definedName>
    <definedName name="X1pIGvl_30" localSheetId="1">#REF!</definedName>
    <definedName name="X1pIGvl_30">#REF!</definedName>
    <definedName name="X1pIGvl_31" localSheetId="1">#REF!</definedName>
    <definedName name="X1pIGvl_31">#REF!</definedName>
    <definedName name="X1pIGvl_32" localSheetId="1">#REF!</definedName>
    <definedName name="X1pIGvl_32">#REF!</definedName>
    <definedName name="X1pIGvl_33" localSheetId="1">#REF!</definedName>
    <definedName name="X1pIGvl_33">#REF!</definedName>
    <definedName name="X1pIGvl_34" localSheetId="1">#REF!</definedName>
    <definedName name="X1pIGvl_34">#REF!</definedName>
    <definedName name="X1pIGvl_35" localSheetId="1">#REF!</definedName>
    <definedName name="X1pIGvl_35">#REF!</definedName>
    <definedName name="X1pIGvl_36" localSheetId="1">#REF!</definedName>
    <definedName name="X1pIGvl_36">#REF!</definedName>
    <definedName name="X1pIGvl_37" localSheetId="1">#REF!</definedName>
    <definedName name="X1pIGvl_37">#REF!</definedName>
    <definedName name="X1pIGvl_4" localSheetId="1">#REF!</definedName>
    <definedName name="X1pIGvl_4">#REF!</definedName>
    <definedName name="X1pIGvl_47" localSheetId="1">#REF!</definedName>
    <definedName name="X1pIGvl_47">#REF!</definedName>
    <definedName name="X1pIGvl_5" localSheetId="1">#REF!</definedName>
    <definedName name="X1pIGvl_5">#REF!</definedName>
    <definedName name="X1pIGvl_6" localSheetId="1">#REF!</definedName>
    <definedName name="X1pIGvl_6">#REF!</definedName>
    <definedName name="X1pIGvl_7" localSheetId="1">#REF!</definedName>
    <definedName name="X1pIGvl_7">#REF!</definedName>
    <definedName name="X1pIGvl_8" localSheetId="1">#REF!</definedName>
    <definedName name="X1pIGvl_8">#REF!</definedName>
    <definedName name="X1pIGvl_9" localSheetId="1">#REF!</definedName>
    <definedName name="X1pIGvl_9">#REF!</definedName>
    <definedName name="x1pind" localSheetId="0">#REF!</definedName>
    <definedName name="x1pind" localSheetId="1">#REF!</definedName>
    <definedName name="x1pind">#REF!</definedName>
    <definedName name="x1pind_47" localSheetId="1">#REF!</definedName>
    <definedName name="x1pind_47">#REF!</definedName>
    <definedName name="x1pindnc_10" localSheetId="1">#REF!</definedName>
    <definedName name="x1pindnc_10">#REF!</definedName>
    <definedName name="x1pindnc_19" localSheetId="1">#REF!</definedName>
    <definedName name="x1pindnc_19">#REF!</definedName>
    <definedName name="x1pindnc_22" localSheetId="1">#REF!</definedName>
    <definedName name="x1pindnc_22">#REF!</definedName>
    <definedName name="x1pindnc_23" localSheetId="1">#REF!</definedName>
    <definedName name="x1pindnc_23">#REF!</definedName>
    <definedName name="x1pindnc_8" localSheetId="1">#REF!</definedName>
    <definedName name="x1pindnc_8">#REF!</definedName>
    <definedName name="X1pINDvc" localSheetId="1">#REF!</definedName>
    <definedName name="X1pINDvc">#REF!</definedName>
    <definedName name="x1pindvl_10" localSheetId="1">#REF!</definedName>
    <definedName name="x1pindvl_10">#REF!</definedName>
    <definedName name="x1pindvl_19" localSheetId="1">#REF!</definedName>
    <definedName name="x1pindvl_19">#REF!</definedName>
    <definedName name="x1pindvl_22" localSheetId="1">#REF!</definedName>
    <definedName name="x1pindvl_22">#REF!</definedName>
    <definedName name="x1pindvl_23" localSheetId="1">#REF!</definedName>
    <definedName name="x1pindvl_23">#REF!</definedName>
    <definedName name="x1pindvl_8" localSheetId="1">#REF!</definedName>
    <definedName name="x1pindvl_8">#REF!</definedName>
    <definedName name="x1ping" localSheetId="0">#REF!</definedName>
    <definedName name="x1ping" localSheetId="1">#REF!</definedName>
    <definedName name="x1ping">#REF!</definedName>
    <definedName name="x1ping_47" localSheetId="1">#REF!</definedName>
    <definedName name="x1ping_47">#REF!</definedName>
    <definedName name="x1pingnc_10" localSheetId="1">#REF!</definedName>
    <definedName name="x1pingnc_10">#REF!</definedName>
    <definedName name="x1pingnc_19" localSheetId="1">#REF!</definedName>
    <definedName name="x1pingnc_19">#REF!</definedName>
    <definedName name="x1pingnc_22" localSheetId="1">#REF!</definedName>
    <definedName name="x1pingnc_22">#REF!</definedName>
    <definedName name="x1pingnc_23" localSheetId="1">#REF!</definedName>
    <definedName name="x1pingnc_23">#REF!</definedName>
    <definedName name="x1pingnc_8" localSheetId="1">#REF!</definedName>
    <definedName name="x1pingnc_8">#REF!</definedName>
    <definedName name="X1pINGvc" localSheetId="1">#REF!</definedName>
    <definedName name="X1pINGvc">#REF!</definedName>
    <definedName name="x1pingvl_10" localSheetId="1">#REF!</definedName>
    <definedName name="x1pingvl_10">#REF!</definedName>
    <definedName name="x1pingvl_19" localSheetId="1">#REF!</definedName>
    <definedName name="x1pingvl_19">#REF!</definedName>
    <definedName name="x1pingvl_22" localSheetId="1">#REF!</definedName>
    <definedName name="x1pingvl_22">#REF!</definedName>
    <definedName name="x1pingvl_23" localSheetId="1">#REF!</definedName>
    <definedName name="x1pingvl_23">#REF!</definedName>
    <definedName name="x1pingvl_8" localSheetId="1">#REF!</definedName>
    <definedName name="x1pingvl_8">#REF!</definedName>
    <definedName name="x1pint" localSheetId="0">#REF!</definedName>
    <definedName name="x1pint" localSheetId="1">#REF!</definedName>
    <definedName name="x1pint">#REF!</definedName>
    <definedName name="x1pint_47" localSheetId="1">#REF!</definedName>
    <definedName name="x1pint_47">#REF!</definedName>
    <definedName name="X1pINTnc_10" localSheetId="1">#REF!</definedName>
    <definedName name="X1pINTnc_10">#REF!</definedName>
    <definedName name="X1pINTnc_11" localSheetId="1">#REF!</definedName>
    <definedName name="X1pINTnc_11">#REF!</definedName>
    <definedName name="X1pINTnc_12" localSheetId="1">#REF!</definedName>
    <definedName name="X1pINTnc_12">#REF!</definedName>
    <definedName name="X1pINTnc_13" localSheetId="1">#REF!</definedName>
    <definedName name="X1pINTnc_13">#REF!</definedName>
    <definedName name="X1pINTnc_14" localSheetId="1">#REF!</definedName>
    <definedName name="X1pINTnc_14">#REF!</definedName>
    <definedName name="X1pINTnc_15" localSheetId="1">#REF!</definedName>
    <definedName name="X1pINTnc_15">#REF!</definedName>
    <definedName name="X1pINTnc_17" localSheetId="1">#REF!</definedName>
    <definedName name="X1pINTnc_17">#REF!</definedName>
    <definedName name="X1pINTnc_18" localSheetId="1">#REF!</definedName>
    <definedName name="X1pINTnc_18">#REF!</definedName>
    <definedName name="X1pINTnc_19" localSheetId="1">#REF!</definedName>
    <definedName name="X1pINTnc_19">#REF!</definedName>
    <definedName name="X1pINTnc_3" localSheetId="1">#REF!</definedName>
    <definedName name="X1pINTnc_3">#REF!</definedName>
    <definedName name="X1pINTnc_30" localSheetId="1">#REF!</definedName>
    <definedName name="X1pINTnc_30">#REF!</definedName>
    <definedName name="X1pINTnc_31" localSheetId="1">#REF!</definedName>
    <definedName name="X1pINTnc_31">#REF!</definedName>
    <definedName name="X1pINTnc_32" localSheetId="1">#REF!</definedName>
    <definedName name="X1pINTnc_32">#REF!</definedName>
    <definedName name="X1pINTnc_33" localSheetId="1">#REF!</definedName>
    <definedName name="X1pINTnc_33">#REF!</definedName>
    <definedName name="X1pINTnc_34" localSheetId="1">#REF!</definedName>
    <definedName name="X1pINTnc_34">#REF!</definedName>
    <definedName name="X1pINTnc_35" localSheetId="1">#REF!</definedName>
    <definedName name="X1pINTnc_35">#REF!</definedName>
    <definedName name="X1pINTnc_36" localSheetId="1">#REF!</definedName>
    <definedName name="X1pINTnc_36">#REF!</definedName>
    <definedName name="X1pINTnc_37" localSheetId="1">#REF!</definedName>
    <definedName name="X1pINTnc_37">#REF!</definedName>
    <definedName name="X1pINTnc_4" localSheetId="1">#REF!</definedName>
    <definedName name="X1pINTnc_4">#REF!</definedName>
    <definedName name="X1pINTnc_47" localSheetId="1">#REF!</definedName>
    <definedName name="X1pINTnc_47">#REF!</definedName>
    <definedName name="X1pINTnc_5" localSheetId="1">#REF!</definedName>
    <definedName name="X1pINTnc_5">#REF!</definedName>
    <definedName name="X1pINTnc_6" localSheetId="1">#REF!</definedName>
    <definedName name="X1pINTnc_6">#REF!</definedName>
    <definedName name="X1pINTnc_7" localSheetId="1">#REF!</definedName>
    <definedName name="X1pINTnc_7">#REF!</definedName>
    <definedName name="X1pINTnc_8" localSheetId="1">#REF!</definedName>
    <definedName name="X1pINTnc_8">#REF!</definedName>
    <definedName name="X1pINTnc_9" localSheetId="1">#REF!</definedName>
    <definedName name="X1pINTnc_9">#REF!</definedName>
    <definedName name="X1pINTvc_10" localSheetId="1">#REF!</definedName>
    <definedName name="X1pINTvc_10">#REF!</definedName>
    <definedName name="X1pINTvc_11" localSheetId="1">#REF!</definedName>
    <definedName name="X1pINTvc_11">#REF!</definedName>
    <definedName name="X1pINTvc_12" localSheetId="1">#REF!</definedName>
    <definedName name="X1pINTvc_12">#REF!</definedName>
    <definedName name="X1pINTvc_13" localSheetId="1">#REF!</definedName>
    <definedName name="X1pINTvc_13">#REF!</definedName>
    <definedName name="X1pINTvc_14" localSheetId="1">#REF!</definedName>
    <definedName name="X1pINTvc_14">#REF!</definedName>
    <definedName name="X1pINTvc_15" localSheetId="1">#REF!</definedName>
    <definedName name="X1pINTvc_15">#REF!</definedName>
    <definedName name="X1pINTvc_17" localSheetId="1">#REF!</definedName>
    <definedName name="X1pINTvc_17">#REF!</definedName>
    <definedName name="X1pINTvc_18" localSheetId="1">#REF!</definedName>
    <definedName name="X1pINTvc_18">#REF!</definedName>
    <definedName name="X1pINTvc_19" localSheetId="1">#REF!</definedName>
    <definedName name="X1pINTvc_19">#REF!</definedName>
    <definedName name="X1pINTvc_3" localSheetId="1">#REF!</definedName>
    <definedName name="X1pINTvc_3">#REF!</definedName>
    <definedName name="X1pINTvc_30" localSheetId="1">#REF!</definedName>
    <definedName name="X1pINTvc_30">#REF!</definedName>
    <definedName name="X1pINTvc_31" localSheetId="1">#REF!</definedName>
    <definedName name="X1pINTvc_31">#REF!</definedName>
    <definedName name="X1pINTvc_32" localSheetId="1">#REF!</definedName>
    <definedName name="X1pINTvc_32">#REF!</definedName>
    <definedName name="X1pINTvc_33" localSheetId="1">#REF!</definedName>
    <definedName name="X1pINTvc_33">#REF!</definedName>
    <definedName name="X1pINTvc_34" localSheetId="1">#REF!</definedName>
    <definedName name="X1pINTvc_34">#REF!</definedName>
    <definedName name="X1pINTvc_35" localSheetId="1">#REF!</definedName>
    <definedName name="X1pINTvc_35">#REF!</definedName>
    <definedName name="X1pINTvc_36" localSheetId="1">#REF!</definedName>
    <definedName name="X1pINTvc_36">#REF!</definedName>
    <definedName name="X1pINTvc_37" localSheetId="1">#REF!</definedName>
    <definedName name="X1pINTvc_37">#REF!</definedName>
    <definedName name="X1pINTvc_4" localSheetId="1">#REF!</definedName>
    <definedName name="X1pINTvc_4">#REF!</definedName>
    <definedName name="X1pINTvc_47" localSheetId="1">#REF!</definedName>
    <definedName name="X1pINTvc_47">#REF!</definedName>
    <definedName name="X1pINTvc_5" localSheetId="1">#REF!</definedName>
    <definedName name="X1pINTvc_5">#REF!</definedName>
    <definedName name="X1pINTvc_6" localSheetId="1">#REF!</definedName>
    <definedName name="X1pINTvc_6">#REF!</definedName>
    <definedName name="X1pINTvc_7" localSheetId="1">#REF!</definedName>
    <definedName name="X1pINTvc_7">#REF!</definedName>
    <definedName name="X1pINTvc_8" localSheetId="1">#REF!</definedName>
    <definedName name="X1pINTvc_8">#REF!</definedName>
    <definedName name="X1pINTvc_9" localSheetId="1">#REF!</definedName>
    <definedName name="X1pINTvc_9">#REF!</definedName>
    <definedName name="X1pINTvl_10" localSheetId="1">#REF!</definedName>
    <definedName name="X1pINTvl_10">#REF!</definedName>
    <definedName name="X1pINTvl_11" localSheetId="1">#REF!</definedName>
    <definedName name="X1pINTvl_11">#REF!</definedName>
    <definedName name="X1pINTvl_12" localSheetId="1">#REF!</definedName>
    <definedName name="X1pINTvl_12">#REF!</definedName>
    <definedName name="X1pINTvl_13" localSheetId="1">#REF!</definedName>
    <definedName name="X1pINTvl_13">#REF!</definedName>
    <definedName name="X1pINTvl_14" localSheetId="1">#REF!</definedName>
    <definedName name="X1pINTvl_14">#REF!</definedName>
    <definedName name="X1pINTvl_15" localSheetId="1">#REF!</definedName>
    <definedName name="X1pINTvl_15">#REF!</definedName>
    <definedName name="X1pINTvl_17" localSheetId="1">#REF!</definedName>
    <definedName name="X1pINTvl_17">#REF!</definedName>
    <definedName name="X1pINTvl_18" localSheetId="1">#REF!</definedName>
    <definedName name="X1pINTvl_18">#REF!</definedName>
    <definedName name="X1pINTvl_19" localSheetId="1">#REF!</definedName>
    <definedName name="X1pINTvl_19">#REF!</definedName>
    <definedName name="X1pINTvl_3" localSheetId="1">#REF!</definedName>
    <definedName name="X1pINTvl_3">#REF!</definedName>
    <definedName name="X1pINTvl_30" localSheetId="1">#REF!</definedName>
    <definedName name="X1pINTvl_30">#REF!</definedName>
    <definedName name="X1pINTvl_31" localSheetId="1">#REF!</definedName>
    <definedName name="X1pINTvl_31">#REF!</definedName>
    <definedName name="X1pINTvl_32" localSheetId="1">#REF!</definedName>
    <definedName name="X1pINTvl_32">#REF!</definedName>
    <definedName name="X1pINTvl_33" localSheetId="1">#REF!</definedName>
    <definedName name="X1pINTvl_33">#REF!</definedName>
    <definedName name="X1pINTvl_34" localSheetId="1">#REF!</definedName>
    <definedName name="X1pINTvl_34">#REF!</definedName>
    <definedName name="X1pINTvl_35" localSheetId="1">#REF!</definedName>
    <definedName name="X1pINTvl_35">#REF!</definedName>
    <definedName name="X1pINTvl_36" localSheetId="1">#REF!</definedName>
    <definedName name="X1pINTvl_36">#REF!</definedName>
    <definedName name="X1pINTvl_37" localSheetId="1">#REF!</definedName>
    <definedName name="X1pINTvl_37">#REF!</definedName>
    <definedName name="X1pINTvl_4" localSheetId="1">#REF!</definedName>
    <definedName name="X1pINTvl_4">#REF!</definedName>
    <definedName name="X1pINTvl_47" localSheetId="1">#REF!</definedName>
    <definedName name="X1pINTvl_47">#REF!</definedName>
    <definedName name="X1pINTvl_5" localSheetId="1">#REF!</definedName>
    <definedName name="X1pINTvl_5">#REF!</definedName>
    <definedName name="X1pINTvl_6" localSheetId="1">#REF!</definedName>
    <definedName name="X1pINTvl_6">#REF!</definedName>
    <definedName name="X1pINTvl_7" localSheetId="1">#REF!</definedName>
    <definedName name="X1pINTvl_7">#REF!</definedName>
    <definedName name="X1pINTvl_8" localSheetId="1">#REF!</definedName>
    <definedName name="X1pINTvl_8">#REF!</definedName>
    <definedName name="X1pINTvl_9" localSheetId="1">#REF!</definedName>
    <definedName name="X1pINTvl_9">#REF!</definedName>
    <definedName name="X1pITnc_10" localSheetId="1">#REF!</definedName>
    <definedName name="X1pITnc_10">#REF!</definedName>
    <definedName name="X1pITnc_11" localSheetId="1">#REF!</definedName>
    <definedName name="X1pITnc_11">#REF!</definedName>
    <definedName name="X1pITnc_12" localSheetId="1">#REF!</definedName>
    <definedName name="X1pITnc_12">#REF!</definedName>
    <definedName name="X1pITnc_13" localSheetId="1">#REF!</definedName>
    <definedName name="X1pITnc_13">#REF!</definedName>
    <definedName name="X1pITnc_14" localSheetId="1">#REF!</definedName>
    <definedName name="X1pITnc_14">#REF!</definedName>
    <definedName name="X1pITnc_15" localSheetId="1">#REF!</definedName>
    <definedName name="X1pITnc_15">#REF!</definedName>
    <definedName name="X1pITnc_17" localSheetId="1">#REF!</definedName>
    <definedName name="X1pITnc_17">#REF!</definedName>
    <definedName name="X1pITnc_18" localSheetId="1">#REF!</definedName>
    <definedName name="X1pITnc_18">#REF!</definedName>
    <definedName name="X1pITnc_19" localSheetId="1">#REF!</definedName>
    <definedName name="X1pITnc_19">#REF!</definedName>
    <definedName name="X1pITnc_3" localSheetId="1">#REF!</definedName>
    <definedName name="X1pITnc_3">#REF!</definedName>
    <definedName name="X1pITnc_30" localSheetId="1">#REF!</definedName>
    <definedName name="X1pITnc_30">#REF!</definedName>
    <definedName name="X1pITnc_31" localSheetId="1">#REF!</definedName>
    <definedName name="X1pITnc_31">#REF!</definedName>
    <definedName name="X1pITnc_32" localSheetId="1">#REF!</definedName>
    <definedName name="X1pITnc_32">#REF!</definedName>
    <definedName name="X1pITnc_33" localSheetId="1">#REF!</definedName>
    <definedName name="X1pITnc_33">#REF!</definedName>
    <definedName name="X1pITnc_34" localSheetId="1">#REF!</definedName>
    <definedName name="X1pITnc_34">#REF!</definedName>
    <definedName name="X1pITnc_35" localSheetId="1">#REF!</definedName>
    <definedName name="X1pITnc_35">#REF!</definedName>
    <definedName name="X1pITnc_36" localSheetId="1">#REF!</definedName>
    <definedName name="X1pITnc_36">#REF!</definedName>
    <definedName name="X1pITnc_37" localSheetId="1">#REF!</definedName>
    <definedName name="X1pITnc_37">#REF!</definedName>
    <definedName name="X1pITnc_4" localSheetId="1">#REF!</definedName>
    <definedName name="X1pITnc_4">#REF!</definedName>
    <definedName name="X1pITnc_47" localSheetId="1">#REF!</definedName>
    <definedName name="X1pITnc_47">#REF!</definedName>
    <definedName name="X1pITnc_5" localSheetId="1">#REF!</definedName>
    <definedName name="X1pITnc_5">#REF!</definedName>
    <definedName name="X1pITnc_6" localSheetId="1">#REF!</definedName>
    <definedName name="X1pITnc_6">#REF!</definedName>
    <definedName name="X1pITnc_7" localSheetId="1">#REF!</definedName>
    <definedName name="X1pITnc_7">#REF!</definedName>
    <definedName name="X1pITnc_8" localSheetId="1">#REF!</definedName>
    <definedName name="X1pITnc_8">#REF!</definedName>
    <definedName name="X1pITnc_9" localSheetId="1">#REF!</definedName>
    <definedName name="X1pITnc_9">#REF!</definedName>
    <definedName name="X1pITvc_10" localSheetId="1">#REF!</definedName>
    <definedName name="X1pITvc_10">#REF!</definedName>
    <definedName name="X1pITvc_11" localSheetId="1">#REF!</definedName>
    <definedName name="X1pITvc_11">#REF!</definedName>
    <definedName name="X1pITvc_12" localSheetId="1">#REF!</definedName>
    <definedName name="X1pITvc_12">#REF!</definedName>
    <definedName name="X1pITvc_13" localSheetId="1">#REF!</definedName>
    <definedName name="X1pITvc_13">#REF!</definedName>
    <definedName name="X1pITvc_14" localSheetId="1">#REF!</definedName>
    <definedName name="X1pITvc_14">#REF!</definedName>
    <definedName name="X1pITvc_15" localSheetId="1">#REF!</definedName>
    <definedName name="X1pITvc_15">#REF!</definedName>
    <definedName name="X1pITvc_17" localSheetId="1">#REF!</definedName>
    <definedName name="X1pITvc_17">#REF!</definedName>
    <definedName name="X1pITvc_18" localSheetId="1">#REF!</definedName>
    <definedName name="X1pITvc_18">#REF!</definedName>
    <definedName name="X1pITvc_19" localSheetId="1">#REF!</definedName>
    <definedName name="X1pITvc_19">#REF!</definedName>
    <definedName name="X1pITvc_3" localSheetId="1">#REF!</definedName>
    <definedName name="X1pITvc_3">#REF!</definedName>
    <definedName name="X1pITvc_30" localSheetId="1">#REF!</definedName>
    <definedName name="X1pITvc_30">#REF!</definedName>
    <definedName name="X1pITvc_31" localSheetId="1">#REF!</definedName>
    <definedName name="X1pITvc_31">#REF!</definedName>
    <definedName name="X1pITvc_32" localSheetId="1">#REF!</definedName>
    <definedName name="X1pITvc_32">#REF!</definedName>
    <definedName name="X1pITvc_33" localSheetId="1">#REF!</definedName>
    <definedName name="X1pITvc_33">#REF!</definedName>
    <definedName name="X1pITvc_34" localSheetId="1">#REF!</definedName>
    <definedName name="X1pITvc_34">#REF!</definedName>
    <definedName name="X1pITvc_35" localSheetId="1">#REF!</definedName>
    <definedName name="X1pITvc_35">#REF!</definedName>
    <definedName name="X1pITvc_36" localSheetId="1">#REF!</definedName>
    <definedName name="X1pITvc_36">#REF!</definedName>
    <definedName name="X1pITvc_37" localSheetId="1">#REF!</definedName>
    <definedName name="X1pITvc_37">#REF!</definedName>
    <definedName name="X1pITvc_4" localSheetId="1">#REF!</definedName>
    <definedName name="X1pITvc_4">#REF!</definedName>
    <definedName name="X1pITvc_47" localSheetId="1">#REF!</definedName>
    <definedName name="X1pITvc_47">#REF!</definedName>
    <definedName name="X1pITvc_5" localSheetId="1">#REF!</definedName>
    <definedName name="X1pITvc_5">#REF!</definedName>
    <definedName name="X1pITvc_6" localSheetId="1">#REF!</definedName>
    <definedName name="X1pITvc_6">#REF!</definedName>
    <definedName name="X1pITvc_7" localSheetId="1">#REF!</definedName>
    <definedName name="X1pITvc_7">#REF!</definedName>
    <definedName name="X1pITvc_8" localSheetId="1">#REF!</definedName>
    <definedName name="X1pITvc_8">#REF!</definedName>
    <definedName name="X1pITvc_9" localSheetId="1">#REF!</definedName>
    <definedName name="X1pITvc_9">#REF!</definedName>
    <definedName name="X1pITvl_10" localSheetId="1">#REF!</definedName>
    <definedName name="X1pITvl_10">#REF!</definedName>
    <definedName name="X1pITvl_11" localSheetId="1">#REF!</definedName>
    <definedName name="X1pITvl_11">#REF!</definedName>
    <definedName name="X1pITvl_12" localSheetId="1">#REF!</definedName>
    <definedName name="X1pITvl_12">#REF!</definedName>
    <definedName name="X1pITvl_13" localSheetId="1">#REF!</definedName>
    <definedName name="X1pITvl_13">#REF!</definedName>
    <definedName name="X1pITvl_14" localSheetId="1">#REF!</definedName>
    <definedName name="X1pITvl_14">#REF!</definedName>
    <definedName name="X1pITvl_15" localSheetId="1">#REF!</definedName>
    <definedName name="X1pITvl_15">#REF!</definedName>
    <definedName name="X1pITvl_17" localSheetId="1">#REF!</definedName>
    <definedName name="X1pITvl_17">#REF!</definedName>
    <definedName name="X1pITvl_18" localSheetId="1">#REF!</definedName>
    <definedName name="X1pITvl_18">#REF!</definedName>
    <definedName name="X1pITvl_19" localSheetId="1">#REF!</definedName>
    <definedName name="X1pITvl_19">#REF!</definedName>
    <definedName name="X1pITvl_3" localSheetId="1">#REF!</definedName>
    <definedName name="X1pITvl_3">#REF!</definedName>
    <definedName name="X1pITvl_30" localSheetId="1">#REF!</definedName>
    <definedName name="X1pITvl_30">#REF!</definedName>
    <definedName name="X1pITvl_31" localSheetId="1">#REF!</definedName>
    <definedName name="X1pITvl_31">#REF!</definedName>
    <definedName name="X1pITvl_32" localSheetId="1">#REF!</definedName>
    <definedName name="X1pITvl_32">#REF!</definedName>
    <definedName name="X1pITvl_33" localSheetId="1">#REF!</definedName>
    <definedName name="X1pITvl_33">#REF!</definedName>
    <definedName name="X1pITvl_34" localSheetId="1">#REF!</definedName>
    <definedName name="X1pITvl_34">#REF!</definedName>
    <definedName name="X1pITvl_35" localSheetId="1">#REF!</definedName>
    <definedName name="X1pITvl_35">#REF!</definedName>
    <definedName name="X1pITvl_36" localSheetId="1">#REF!</definedName>
    <definedName name="X1pITvl_36">#REF!</definedName>
    <definedName name="X1pITvl_37" localSheetId="1">#REF!</definedName>
    <definedName name="X1pITvl_37">#REF!</definedName>
    <definedName name="X1pITvl_4" localSheetId="1">#REF!</definedName>
    <definedName name="X1pITvl_4">#REF!</definedName>
    <definedName name="X1pITvl_47" localSheetId="1">#REF!</definedName>
    <definedName name="X1pITvl_47">#REF!</definedName>
    <definedName name="X1pITvl_5" localSheetId="1">#REF!</definedName>
    <definedName name="X1pITvl_5">#REF!</definedName>
    <definedName name="X1pITvl_6" localSheetId="1">#REF!</definedName>
    <definedName name="X1pITvl_6">#REF!</definedName>
    <definedName name="X1pITvl_7" localSheetId="1">#REF!</definedName>
    <definedName name="X1pITvl_7">#REF!</definedName>
    <definedName name="X1pITvl_8" localSheetId="1">#REF!</definedName>
    <definedName name="X1pITvl_8">#REF!</definedName>
    <definedName name="X1pITvl_9" localSheetId="1">#REF!</definedName>
    <definedName name="X1pITvl_9">#REF!</definedName>
    <definedName name="x2_" localSheetId="1">#REF!</definedName>
    <definedName name="x2_">#REF!</definedName>
    <definedName name="x20knc_47" localSheetId="1">#REF!</definedName>
    <definedName name="x20knc_47">#REF!</definedName>
    <definedName name="x20kvl_47" localSheetId="1">#REF!</definedName>
    <definedName name="x20kvl_47">#REF!</definedName>
    <definedName name="x22knc_47" localSheetId="1">#REF!</definedName>
    <definedName name="x22knc_47">#REF!</definedName>
    <definedName name="x22kvl_47" localSheetId="1">#REF!</definedName>
    <definedName name="x22kvl_47">#REF!</definedName>
    <definedName name="x2mig1nc_47" localSheetId="1">#REF!</definedName>
    <definedName name="x2mig1nc_47">#REF!</definedName>
    <definedName name="x2mig1vl_47" localSheetId="1">#REF!</definedName>
    <definedName name="x2mig1vl_47">#REF!</definedName>
    <definedName name="x2min1nc_47" localSheetId="1">#REF!</definedName>
    <definedName name="x2min1nc_47">#REF!</definedName>
    <definedName name="x2min1vl_47" localSheetId="1">#REF!</definedName>
    <definedName name="x2min1vl_47">#REF!</definedName>
    <definedName name="x2mit1vl_47" localSheetId="1">#REF!</definedName>
    <definedName name="x2mit1vl_47">#REF!</definedName>
    <definedName name="x2mitnc_47" localSheetId="1">#REF!</definedName>
    <definedName name="x2mitnc_47">#REF!</definedName>
    <definedName name="XA" localSheetId="0">#REF!</definedName>
    <definedName name="XA" localSheetId="1">#REF!</definedName>
    <definedName name="XA">#REF!</definedName>
    <definedName name="xang" localSheetId="1">#REF!</definedName>
    <definedName name="xang">#REF!</definedName>
    <definedName name="Xang_30" localSheetId="1">#REF!</definedName>
    <definedName name="Xang_30">#REF!</definedName>
    <definedName name="Xang_31" localSheetId="1">#REF!</definedName>
    <definedName name="Xang_31">#REF!</definedName>
    <definedName name="Xang_32" localSheetId="1">#REF!</definedName>
    <definedName name="Xang_32">#REF!</definedName>
    <definedName name="Xang_33" localSheetId="1">#REF!</definedName>
    <definedName name="Xang_33">#REF!</definedName>
    <definedName name="Xang_34" localSheetId="1">#REF!</definedName>
    <definedName name="Xang_34">#REF!</definedName>
    <definedName name="Xang_47" localSheetId="1">#REF!</definedName>
    <definedName name="Xang_47">#REF!</definedName>
    <definedName name="XB_80" localSheetId="28">#REF!</definedName>
    <definedName name="XB_80" localSheetId="1">#REF!</definedName>
    <definedName name="XB_80">#REF!</definedName>
    <definedName name="xc" localSheetId="1">#REF!</definedName>
    <definedName name="xc">#REF!</definedName>
    <definedName name="XCCT">0.5</definedName>
    <definedName name="xd0.6" localSheetId="1">#REF!</definedName>
    <definedName name="xd0.6">#REF!</definedName>
    <definedName name="xd1.3" localSheetId="1">#REF!</definedName>
    <definedName name="xd1.3">#REF!</definedName>
    <definedName name="xd1.5" localSheetId="1">#REF!</definedName>
    <definedName name="xd1.5">#REF!</definedName>
    <definedName name="xdd" localSheetId="1">#REF!</definedName>
    <definedName name="xdd">#REF!</definedName>
    <definedName name="XDDHT" localSheetId="1">#REF!</definedName>
    <definedName name="XDDHT">#REF!</definedName>
    <definedName name="xdsnc_47" localSheetId="1">#REF!</definedName>
    <definedName name="xdsnc_47">#REF!</definedName>
    <definedName name="xdsvl_47" localSheetId="1">#REF!</definedName>
    <definedName name="xdsvl_47">#REF!</definedName>
    <definedName name="xfco" localSheetId="0">#REF!</definedName>
    <definedName name="xfco" localSheetId="1">#REF!</definedName>
    <definedName name="xfco">#REF!</definedName>
    <definedName name="xfco_47" localSheetId="1">#REF!</definedName>
    <definedName name="xfco_47">#REF!</definedName>
    <definedName name="xfco3p" localSheetId="0">#REF!</definedName>
    <definedName name="xfco3p" localSheetId="1">#REF!</definedName>
    <definedName name="xfco3p">#REF!</definedName>
    <definedName name="XFCOnc" localSheetId="1">#REF!</definedName>
    <definedName name="XFCOnc">#REF!</definedName>
    <definedName name="XFCOnc_10" localSheetId="1">#REF!</definedName>
    <definedName name="XFCOnc_10">#REF!</definedName>
    <definedName name="XFCOnc_11" localSheetId="1">#REF!</definedName>
    <definedName name="XFCOnc_11">#REF!</definedName>
    <definedName name="XFCOnc_12" localSheetId="1">#REF!</definedName>
    <definedName name="XFCOnc_12">#REF!</definedName>
    <definedName name="XFCOnc_13" localSheetId="1">#REF!</definedName>
    <definedName name="XFCOnc_13">#REF!</definedName>
    <definedName name="XFCOnc_14" localSheetId="1">#REF!</definedName>
    <definedName name="XFCOnc_14">#REF!</definedName>
    <definedName name="XFCOnc_15" localSheetId="1">#REF!</definedName>
    <definedName name="XFCOnc_15">#REF!</definedName>
    <definedName name="XFCOnc_17" localSheetId="1">#REF!</definedName>
    <definedName name="XFCOnc_17">#REF!</definedName>
    <definedName name="XFCOnc_18" localSheetId="1">#REF!</definedName>
    <definedName name="XFCOnc_18">#REF!</definedName>
    <definedName name="XFCOnc_19" localSheetId="1">#REF!</definedName>
    <definedName name="XFCOnc_19">#REF!</definedName>
    <definedName name="XFCOnc_20" localSheetId="1">#REF!</definedName>
    <definedName name="XFCOnc_20">#REF!</definedName>
    <definedName name="XFCOnc_22" localSheetId="1">#REF!</definedName>
    <definedName name="XFCOnc_22">#REF!</definedName>
    <definedName name="XFCOnc_23" localSheetId="1">#REF!</definedName>
    <definedName name="XFCOnc_23">#REF!</definedName>
    <definedName name="XFCOnc_3" localSheetId="1">#REF!</definedName>
    <definedName name="XFCOnc_3">#REF!</definedName>
    <definedName name="XFCOnc_30" localSheetId="1">#REF!</definedName>
    <definedName name="XFCOnc_30">#REF!</definedName>
    <definedName name="XFCOnc_31" localSheetId="1">#REF!</definedName>
    <definedName name="XFCOnc_31">#REF!</definedName>
    <definedName name="XFCOnc_32" localSheetId="1">#REF!</definedName>
    <definedName name="XFCOnc_32">#REF!</definedName>
    <definedName name="XFCOnc_33" localSheetId="1">#REF!</definedName>
    <definedName name="XFCOnc_33">#REF!</definedName>
    <definedName name="XFCOnc_34" localSheetId="1">#REF!</definedName>
    <definedName name="XFCOnc_34">#REF!</definedName>
    <definedName name="XFCOnc_35" localSheetId="1">#REF!</definedName>
    <definedName name="XFCOnc_35">#REF!</definedName>
    <definedName name="XFCOnc_36" localSheetId="1">#REF!</definedName>
    <definedName name="XFCOnc_36">#REF!</definedName>
    <definedName name="XFCOnc_37" localSheetId="1">#REF!</definedName>
    <definedName name="XFCOnc_37">#REF!</definedName>
    <definedName name="XFCOnc_4" localSheetId="1">#REF!</definedName>
    <definedName name="XFCOnc_4">#REF!</definedName>
    <definedName name="XFCOnc_47" localSheetId="1">#REF!</definedName>
    <definedName name="XFCOnc_47">#REF!</definedName>
    <definedName name="XFCOnc_5" localSheetId="1">#REF!</definedName>
    <definedName name="XFCOnc_5">#REF!</definedName>
    <definedName name="XFCOnc_6" localSheetId="1">#REF!</definedName>
    <definedName name="XFCOnc_6">#REF!</definedName>
    <definedName name="XFCOnc_7" localSheetId="1">#REF!</definedName>
    <definedName name="XFCOnc_7">#REF!</definedName>
    <definedName name="XFCOnc_8" localSheetId="1">#REF!</definedName>
    <definedName name="XFCOnc_8">#REF!</definedName>
    <definedName name="XFCOnc_9" localSheetId="1">#REF!</definedName>
    <definedName name="XFCOnc_9">#REF!</definedName>
    <definedName name="xfcotnc" localSheetId="0">#REF!</definedName>
    <definedName name="xfcotnc" localSheetId="1">#REF!</definedName>
    <definedName name="xfcotnc">#REF!</definedName>
    <definedName name="xfcotvl" localSheetId="0">#REF!</definedName>
    <definedName name="xfcotvl" localSheetId="1">#REF!</definedName>
    <definedName name="xfcotvl">#REF!</definedName>
    <definedName name="XFCOvc_10" localSheetId="1">#REF!</definedName>
    <definedName name="XFCOvc_10">#REF!</definedName>
    <definedName name="XFCOvc_11" localSheetId="1">#REF!</definedName>
    <definedName name="XFCOvc_11">#REF!</definedName>
    <definedName name="XFCOvc_12" localSheetId="1">#REF!</definedName>
    <definedName name="XFCOvc_12">#REF!</definedName>
    <definedName name="XFCOvc_13" localSheetId="1">#REF!</definedName>
    <definedName name="XFCOvc_13">#REF!</definedName>
    <definedName name="XFCOvc_14" localSheetId="1">#REF!</definedName>
    <definedName name="XFCOvc_14">#REF!</definedName>
    <definedName name="XFCOvc_15" localSheetId="1">#REF!</definedName>
    <definedName name="XFCOvc_15">#REF!</definedName>
    <definedName name="XFCOvc_17" localSheetId="1">#REF!</definedName>
    <definedName name="XFCOvc_17">#REF!</definedName>
    <definedName name="XFCOvc_18" localSheetId="1">#REF!</definedName>
    <definedName name="XFCOvc_18">#REF!</definedName>
    <definedName name="XFCOvc_19" localSheetId="1">#REF!</definedName>
    <definedName name="XFCOvc_19">#REF!</definedName>
    <definedName name="XFCOvc_3" localSheetId="1">#REF!</definedName>
    <definedName name="XFCOvc_3">#REF!</definedName>
    <definedName name="XFCOvc_30" localSheetId="1">#REF!</definedName>
    <definedName name="XFCOvc_30">#REF!</definedName>
    <definedName name="XFCOvc_31" localSheetId="1">#REF!</definedName>
    <definedName name="XFCOvc_31">#REF!</definedName>
    <definedName name="XFCOvc_32" localSheetId="1">#REF!</definedName>
    <definedName name="XFCOvc_32">#REF!</definedName>
    <definedName name="XFCOvc_33" localSheetId="1">#REF!</definedName>
    <definedName name="XFCOvc_33">#REF!</definedName>
    <definedName name="XFCOvc_34" localSheetId="1">#REF!</definedName>
    <definedName name="XFCOvc_34">#REF!</definedName>
    <definedName name="XFCOvc_35" localSheetId="1">#REF!</definedName>
    <definedName name="XFCOvc_35">#REF!</definedName>
    <definedName name="XFCOvc_36" localSheetId="1">#REF!</definedName>
    <definedName name="XFCOvc_36">#REF!</definedName>
    <definedName name="XFCOvc_37" localSheetId="1">#REF!</definedName>
    <definedName name="XFCOvc_37">#REF!</definedName>
    <definedName name="XFCOvc_4" localSheetId="1">#REF!</definedName>
    <definedName name="XFCOvc_4">#REF!</definedName>
    <definedName name="XFCOvc_47" localSheetId="1">#REF!</definedName>
    <definedName name="XFCOvc_47">#REF!</definedName>
    <definedName name="XFCOvc_5" localSheetId="1">#REF!</definedName>
    <definedName name="XFCOvc_5">#REF!</definedName>
    <definedName name="XFCOvc_6" localSheetId="1">#REF!</definedName>
    <definedName name="XFCOvc_6">#REF!</definedName>
    <definedName name="XFCOvc_7" localSheetId="1">#REF!</definedName>
    <definedName name="XFCOvc_7">#REF!</definedName>
    <definedName name="XFCOvc_8" localSheetId="1">#REF!</definedName>
    <definedName name="XFCOvc_8">#REF!</definedName>
    <definedName name="XFCOvc_9" localSheetId="1">#REF!</definedName>
    <definedName name="XFCOvc_9">#REF!</definedName>
    <definedName name="XFCOvl" localSheetId="1">#REF!</definedName>
    <definedName name="XFCOvl">#REF!</definedName>
    <definedName name="XFCOvl_10" localSheetId="1">#REF!</definedName>
    <definedName name="XFCOvl_10">#REF!</definedName>
    <definedName name="XFCOvl_11" localSheetId="1">#REF!</definedName>
    <definedName name="XFCOvl_11">#REF!</definedName>
    <definedName name="XFCOvl_12" localSheetId="1">#REF!</definedName>
    <definedName name="XFCOvl_12">#REF!</definedName>
    <definedName name="XFCOvl_13" localSheetId="1">#REF!</definedName>
    <definedName name="XFCOvl_13">#REF!</definedName>
    <definedName name="XFCOvl_14" localSheetId="1">#REF!</definedName>
    <definedName name="XFCOvl_14">#REF!</definedName>
    <definedName name="XFCOvl_15" localSheetId="1">#REF!</definedName>
    <definedName name="XFCOvl_15">#REF!</definedName>
    <definedName name="XFCOvl_17" localSheetId="1">#REF!</definedName>
    <definedName name="XFCOvl_17">#REF!</definedName>
    <definedName name="XFCOvl_18" localSheetId="1">#REF!</definedName>
    <definedName name="XFCOvl_18">#REF!</definedName>
    <definedName name="XFCOvl_19" localSheetId="1">#REF!</definedName>
    <definedName name="XFCOvl_19">#REF!</definedName>
    <definedName name="XFCOvl_20" localSheetId="1">#REF!</definedName>
    <definedName name="XFCOvl_20">#REF!</definedName>
    <definedName name="XFCOvl_22" localSheetId="1">#REF!</definedName>
    <definedName name="XFCOvl_22">#REF!</definedName>
    <definedName name="XFCOvl_23" localSheetId="1">#REF!</definedName>
    <definedName name="XFCOvl_23">#REF!</definedName>
    <definedName name="XFCOvl_3" localSheetId="1">#REF!</definedName>
    <definedName name="XFCOvl_3">#REF!</definedName>
    <definedName name="XFCOvl_30" localSheetId="1">#REF!</definedName>
    <definedName name="XFCOvl_30">#REF!</definedName>
    <definedName name="XFCOvl_31" localSheetId="1">#REF!</definedName>
    <definedName name="XFCOvl_31">#REF!</definedName>
    <definedName name="XFCOvl_32" localSheetId="1">#REF!</definedName>
    <definedName name="XFCOvl_32">#REF!</definedName>
    <definedName name="XFCOvl_33" localSheetId="1">#REF!</definedName>
    <definedName name="XFCOvl_33">#REF!</definedName>
    <definedName name="XFCOvl_34" localSheetId="1">#REF!</definedName>
    <definedName name="XFCOvl_34">#REF!</definedName>
    <definedName name="XFCOvl_35" localSheetId="1">#REF!</definedName>
    <definedName name="XFCOvl_35">#REF!</definedName>
    <definedName name="XFCOvl_36" localSheetId="1">#REF!</definedName>
    <definedName name="XFCOvl_36">#REF!</definedName>
    <definedName name="XFCOvl_37" localSheetId="1">#REF!</definedName>
    <definedName name="XFCOvl_37">#REF!</definedName>
    <definedName name="XFCOvl_4" localSheetId="1">#REF!</definedName>
    <definedName name="XFCOvl_4">#REF!</definedName>
    <definedName name="XFCOvl_47" localSheetId="1">#REF!</definedName>
    <definedName name="XFCOvl_47">#REF!</definedName>
    <definedName name="XFCOvl_5" localSheetId="1">#REF!</definedName>
    <definedName name="XFCOvl_5">#REF!</definedName>
    <definedName name="XFCOvl_6" localSheetId="1">#REF!</definedName>
    <definedName name="XFCOvl_6">#REF!</definedName>
    <definedName name="XFCOvl_7" localSheetId="1">#REF!</definedName>
    <definedName name="XFCOvl_7">#REF!</definedName>
    <definedName name="XFCOvl_8" localSheetId="1">#REF!</definedName>
    <definedName name="XFCOvl_8">#REF!</definedName>
    <definedName name="XFCOvl_9" localSheetId="1">#REF!</definedName>
    <definedName name="XFCOvl_9">#REF!</definedName>
    <definedName name="xfnc_47" localSheetId="1">#REF!</definedName>
    <definedName name="xfnc_47">#REF!</definedName>
    <definedName name="xfvl_47" localSheetId="1">#REF!</definedName>
    <definedName name="xfvl_47">#REF!</definedName>
    <definedName name="xgc100" localSheetId="1">#REF!</definedName>
    <definedName name="xgc100">#REF!</definedName>
    <definedName name="xgc150" localSheetId="1">#REF!</definedName>
    <definedName name="xgc150">#REF!</definedName>
    <definedName name="xgc200" localSheetId="1">#REF!</definedName>
    <definedName name="xgc200">#REF!</definedName>
    <definedName name="xh" localSheetId="28">#REF!</definedName>
    <definedName name="xh" localSheetId="1">#REF!</definedName>
    <definedName name="xh">#REF!</definedName>
    <definedName name="xhn" localSheetId="0">#REF!</definedName>
    <definedName name="xhn" localSheetId="1">#REF!</definedName>
    <definedName name="xhn">#REF!</definedName>
    <definedName name="xhn_47" localSheetId="1">#REF!</definedName>
    <definedName name="xhn_47">#REF!</definedName>
    <definedName name="xhnnc_47" localSheetId="1">#REF!</definedName>
    <definedName name="xhnnc_47">#REF!</definedName>
    <definedName name="xhnvl_47" localSheetId="1">#REF!</definedName>
    <definedName name="xhnvl_47">#REF!</definedName>
    <definedName name="xi" localSheetId="1">#REF!</definedName>
    <definedName name="xi">#REF!</definedName>
    <definedName name="xig" localSheetId="0">#REF!</definedName>
    <definedName name="xig" localSheetId="1">#REF!</definedName>
    <definedName name="xig">#REF!</definedName>
    <definedName name="xig_47" localSheetId="1">#REF!</definedName>
    <definedName name="xig_47">#REF!</definedName>
    <definedName name="xig1" localSheetId="0">#REF!</definedName>
    <definedName name="xig1" localSheetId="1">#REF!</definedName>
    <definedName name="xig1">#REF!</definedName>
    <definedName name="xig1_47" localSheetId="1">#REF!</definedName>
    <definedName name="xig1_47">#REF!</definedName>
    <definedName name="XIG1nc_10" localSheetId="1">#REF!</definedName>
    <definedName name="XIG1nc_10">#REF!</definedName>
    <definedName name="XIG1nc_11" localSheetId="1">#REF!</definedName>
    <definedName name="XIG1nc_11">#REF!</definedName>
    <definedName name="XIG1nc_12" localSheetId="1">#REF!</definedName>
    <definedName name="XIG1nc_12">#REF!</definedName>
    <definedName name="XIG1nc_13" localSheetId="1">#REF!</definedName>
    <definedName name="XIG1nc_13">#REF!</definedName>
    <definedName name="XIG1nc_14" localSheetId="1">#REF!</definedName>
    <definedName name="XIG1nc_14">#REF!</definedName>
    <definedName name="XIG1nc_15" localSheetId="1">#REF!</definedName>
    <definedName name="XIG1nc_15">#REF!</definedName>
    <definedName name="XIG1nc_17" localSheetId="1">#REF!</definedName>
    <definedName name="XIG1nc_17">#REF!</definedName>
    <definedName name="XIG1nc_18" localSheetId="1">#REF!</definedName>
    <definedName name="XIG1nc_18">#REF!</definedName>
    <definedName name="XIG1nc_19" localSheetId="1">#REF!</definedName>
    <definedName name="XIG1nc_19">#REF!</definedName>
    <definedName name="XIG1nc_3" localSheetId="1">#REF!</definedName>
    <definedName name="XIG1nc_3">#REF!</definedName>
    <definedName name="XIG1nc_30" localSheetId="1">#REF!</definedName>
    <definedName name="XIG1nc_30">#REF!</definedName>
    <definedName name="XIG1nc_31" localSheetId="1">#REF!</definedName>
    <definedName name="XIG1nc_31">#REF!</definedName>
    <definedName name="XIG1nc_32" localSheetId="1">#REF!</definedName>
    <definedName name="XIG1nc_32">#REF!</definedName>
    <definedName name="XIG1nc_33" localSheetId="1">#REF!</definedName>
    <definedName name="XIG1nc_33">#REF!</definedName>
    <definedName name="XIG1nc_34" localSheetId="1">#REF!</definedName>
    <definedName name="XIG1nc_34">#REF!</definedName>
    <definedName name="XIG1nc_35" localSheetId="1">#REF!</definedName>
    <definedName name="XIG1nc_35">#REF!</definedName>
    <definedName name="XIG1nc_36" localSheetId="1">#REF!</definedName>
    <definedName name="XIG1nc_36">#REF!</definedName>
    <definedName name="XIG1nc_37" localSheetId="1">#REF!</definedName>
    <definedName name="XIG1nc_37">#REF!</definedName>
    <definedName name="XIG1nc_4" localSheetId="1">#REF!</definedName>
    <definedName name="XIG1nc_4">#REF!</definedName>
    <definedName name="XIG1nc_47" localSheetId="1">#REF!</definedName>
    <definedName name="XIG1nc_47">#REF!</definedName>
    <definedName name="XIG1nc_5" localSheetId="1">#REF!</definedName>
    <definedName name="XIG1nc_5">#REF!</definedName>
    <definedName name="XIG1nc_6" localSheetId="1">#REF!</definedName>
    <definedName name="XIG1nc_6">#REF!</definedName>
    <definedName name="XIG1nc_7" localSheetId="1">#REF!</definedName>
    <definedName name="XIG1nc_7">#REF!</definedName>
    <definedName name="XIG1nc_8" localSheetId="1">#REF!</definedName>
    <definedName name="XIG1nc_8">#REF!</definedName>
    <definedName name="XIG1nc_9" localSheetId="1">#REF!</definedName>
    <definedName name="XIG1nc_9">#REF!</definedName>
    <definedName name="xig1p" localSheetId="0">#REF!</definedName>
    <definedName name="xig1p" localSheetId="1">#REF!</definedName>
    <definedName name="xig1p">#REF!</definedName>
    <definedName name="xig1p_16" localSheetId="1">#REF!</definedName>
    <definedName name="xig1p_16">#REF!</definedName>
    <definedName name="xig1p_20" localSheetId="1">#REF!</definedName>
    <definedName name="xig1p_20">#REF!</definedName>
    <definedName name="xig1p_22" localSheetId="1">#REF!</definedName>
    <definedName name="xig1p_22">#REF!</definedName>
    <definedName name="xig1p_29" localSheetId="1">#REF!</definedName>
    <definedName name="xig1p_29">#REF!</definedName>
    <definedName name="xig1pnc_47" localSheetId="1">#REF!</definedName>
    <definedName name="xig1pnc_47">#REF!</definedName>
    <definedName name="xig1pvl_47" localSheetId="1">#REF!</definedName>
    <definedName name="xig1pvl_47">#REF!</definedName>
    <definedName name="XIG1vl_10" localSheetId="1">#REF!</definedName>
    <definedName name="XIG1vl_10">#REF!</definedName>
    <definedName name="XIG1vl_11" localSheetId="1">#REF!</definedName>
    <definedName name="XIG1vl_11">#REF!</definedName>
    <definedName name="XIG1vl_12" localSheetId="1">#REF!</definedName>
    <definedName name="XIG1vl_12">#REF!</definedName>
    <definedName name="XIG1vl_13" localSheetId="1">#REF!</definedName>
    <definedName name="XIG1vl_13">#REF!</definedName>
    <definedName name="XIG1vl_14" localSheetId="1">#REF!</definedName>
    <definedName name="XIG1vl_14">#REF!</definedName>
    <definedName name="XIG1vl_15" localSheetId="1">#REF!</definedName>
    <definedName name="XIG1vl_15">#REF!</definedName>
    <definedName name="XIG1vl_17" localSheetId="1">#REF!</definedName>
    <definedName name="XIG1vl_17">#REF!</definedName>
    <definedName name="XIG1vl_18" localSheetId="1">#REF!</definedName>
    <definedName name="XIG1vl_18">#REF!</definedName>
    <definedName name="XIG1vl_19" localSheetId="1">#REF!</definedName>
    <definedName name="XIG1vl_19">#REF!</definedName>
    <definedName name="XIG1vl_3" localSheetId="1">#REF!</definedName>
    <definedName name="XIG1vl_3">#REF!</definedName>
    <definedName name="XIG1vl_30" localSheetId="1">#REF!</definedName>
    <definedName name="XIG1vl_30">#REF!</definedName>
    <definedName name="XIG1vl_31" localSheetId="1">#REF!</definedName>
    <definedName name="XIG1vl_31">#REF!</definedName>
    <definedName name="XIG1vl_32" localSheetId="1">#REF!</definedName>
    <definedName name="XIG1vl_32">#REF!</definedName>
    <definedName name="XIG1vl_33" localSheetId="1">#REF!</definedName>
    <definedName name="XIG1vl_33">#REF!</definedName>
    <definedName name="XIG1vl_34" localSheetId="1">#REF!</definedName>
    <definedName name="XIG1vl_34">#REF!</definedName>
    <definedName name="XIG1vl_35" localSheetId="1">#REF!</definedName>
    <definedName name="XIG1vl_35">#REF!</definedName>
    <definedName name="XIG1vl_36" localSheetId="1">#REF!</definedName>
    <definedName name="XIG1vl_36">#REF!</definedName>
    <definedName name="XIG1vl_37" localSheetId="1">#REF!</definedName>
    <definedName name="XIG1vl_37">#REF!</definedName>
    <definedName name="XIG1vl_4" localSheetId="1">#REF!</definedName>
    <definedName name="XIG1vl_4">#REF!</definedName>
    <definedName name="XIG1vl_47" localSheetId="1">#REF!</definedName>
    <definedName name="XIG1vl_47">#REF!</definedName>
    <definedName name="XIG1vl_5" localSheetId="1">#REF!</definedName>
    <definedName name="XIG1vl_5">#REF!</definedName>
    <definedName name="XIG1vl_6" localSheetId="1">#REF!</definedName>
    <definedName name="XIG1vl_6">#REF!</definedName>
    <definedName name="XIG1vl_7" localSheetId="1">#REF!</definedName>
    <definedName name="XIG1vl_7">#REF!</definedName>
    <definedName name="XIG1vl_8" localSheetId="1">#REF!</definedName>
    <definedName name="XIG1vl_8">#REF!</definedName>
    <definedName name="XIG1vl_9" localSheetId="1">#REF!</definedName>
    <definedName name="XIG1vl_9">#REF!</definedName>
    <definedName name="xig2nc_47" localSheetId="1">#REF!</definedName>
    <definedName name="xig2nc_47">#REF!</definedName>
    <definedName name="xig2vl_47" localSheetId="1">#REF!</definedName>
    <definedName name="xig2vl_47">#REF!</definedName>
    <definedName name="xig3p" localSheetId="0">#REF!</definedName>
    <definedName name="xig3p" localSheetId="1">#REF!</definedName>
    <definedName name="xig3p">#REF!</definedName>
    <definedName name="xig3p_16" localSheetId="1">#REF!</definedName>
    <definedName name="xig3p_16">#REF!</definedName>
    <definedName name="xig3p_20" localSheetId="1">#REF!</definedName>
    <definedName name="xig3p_20">#REF!</definedName>
    <definedName name="xig3p_22" localSheetId="1">#REF!</definedName>
    <definedName name="xig3p_22">#REF!</definedName>
    <definedName name="xig3p_29" localSheetId="1">#REF!</definedName>
    <definedName name="xig3p_29">#REF!</definedName>
    <definedName name="xiggnc_47" localSheetId="1">#REF!</definedName>
    <definedName name="xiggnc_47">#REF!</definedName>
    <definedName name="xiggvl_47" localSheetId="1">#REF!</definedName>
    <definedName name="xiggvl_47">#REF!</definedName>
    <definedName name="XIGnc" localSheetId="1">#REF!</definedName>
    <definedName name="XIGnc">#REF!</definedName>
    <definedName name="xignc_10" localSheetId="1">#REF!</definedName>
    <definedName name="xignc_10">#REF!</definedName>
    <definedName name="xignc_19" localSheetId="1">#REF!</definedName>
    <definedName name="xignc_19">#REF!</definedName>
    <definedName name="xignc_22" localSheetId="1">#REF!</definedName>
    <definedName name="xignc_22">#REF!</definedName>
    <definedName name="xignc_23" localSheetId="1">#REF!</definedName>
    <definedName name="xignc_23">#REF!</definedName>
    <definedName name="xignc_8" localSheetId="1">#REF!</definedName>
    <definedName name="xignc_8">#REF!</definedName>
    <definedName name="xignc3p" localSheetId="0">#REF!</definedName>
    <definedName name="xignc3p" localSheetId="1">#REF!</definedName>
    <definedName name="xignc3p">#REF!</definedName>
    <definedName name="XIGvc" localSheetId="1">#REF!</definedName>
    <definedName name="XIGvc">#REF!</definedName>
    <definedName name="XIGvl" localSheetId="1">#REF!</definedName>
    <definedName name="XIGvl">#REF!</definedName>
    <definedName name="xigvl_10" localSheetId="1">#REF!</definedName>
    <definedName name="xigvl_10">#REF!</definedName>
    <definedName name="xigvl_19" localSheetId="1">#REF!</definedName>
    <definedName name="xigvl_19">#REF!</definedName>
    <definedName name="xigvl_22" localSheetId="1">#REF!</definedName>
    <definedName name="xigvl_22">#REF!</definedName>
    <definedName name="xigvl_23" localSheetId="1">#REF!</definedName>
    <definedName name="xigvl_23">#REF!</definedName>
    <definedName name="xigvl_8" localSheetId="1">#REF!</definedName>
    <definedName name="xigvl_8">#REF!</definedName>
    <definedName name="xigvl3p" localSheetId="0">#REF!</definedName>
    <definedName name="xigvl3p" localSheetId="1">#REF!</definedName>
    <definedName name="xigvl3p">#REF!</definedName>
    <definedName name="XII200" localSheetId="1">#REF!</definedName>
    <definedName name="XII200">#REF!</definedName>
    <definedName name="ximang" localSheetId="0">#REF!</definedName>
    <definedName name="ximang" localSheetId="1">#REF!</definedName>
    <definedName name="ximang">#REF!</definedName>
    <definedName name="xin" localSheetId="0">#REF!</definedName>
    <definedName name="xin" localSheetId="1">#REF!</definedName>
    <definedName name="xin">#REF!</definedName>
    <definedName name="xin_47" localSheetId="1">#REF!</definedName>
    <definedName name="xin_47">#REF!</definedName>
    <definedName name="xin190" localSheetId="0">#REF!</definedName>
    <definedName name="xin190" localSheetId="1">#REF!</definedName>
    <definedName name="xin190">#REF!</definedName>
    <definedName name="xin190_47" localSheetId="1">#REF!</definedName>
    <definedName name="xin190_47">#REF!</definedName>
    <definedName name="xin1903p" localSheetId="0">#REF!</definedName>
    <definedName name="xin1903p" localSheetId="1">#REF!</definedName>
    <definedName name="xin1903p">#REF!</definedName>
    <definedName name="xin1903p_16" localSheetId="1">#REF!</definedName>
    <definedName name="xin1903p_16">#REF!</definedName>
    <definedName name="xin1903p_20" localSheetId="1">#REF!</definedName>
    <definedName name="xin1903p_20">#REF!</definedName>
    <definedName name="xin1903p_22" localSheetId="1">#REF!</definedName>
    <definedName name="xin1903p_22">#REF!</definedName>
    <definedName name="xin1903p_29" localSheetId="1">#REF!</definedName>
    <definedName name="xin1903p_29">#REF!</definedName>
    <definedName name="XIN190nc_10" localSheetId="1">#REF!</definedName>
    <definedName name="XIN190nc_10">#REF!</definedName>
    <definedName name="XIN190nc_11" localSheetId="1">#REF!</definedName>
    <definedName name="XIN190nc_11">#REF!</definedName>
    <definedName name="XIN190nc_12" localSheetId="1">#REF!</definedName>
    <definedName name="XIN190nc_12">#REF!</definedName>
    <definedName name="XIN190nc_13" localSheetId="1">#REF!</definedName>
    <definedName name="XIN190nc_13">#REF!</definedName>
    <definedName name="XIN190nc_14" localSheetId="1">#REF!</definedName>
    <definedName name="XIN190nc_14">#REF!</definedName>
    <definedName name="XIN190nc_15" localSheetId="1">#REF!</definedName>
    <definedName name="XIN190nc_15">#REF!</definedName>
    <definedName name="XIN190nc_17" localSheetId="1">#REF!</definedName>
    <definedName name="XIN190nc_17">#REF!</definedName>
    <definedName name="XIN190nc_18" localSheetId="1">#REF!</definedName>
    <definedName name="XIN190nc_18">#REF!</definedName>
    <definedName name="XIN190nc_19" localSheetId="1">#REF!</definedName>
    <definedName name="XIN190nc_19">#REF!</definedName>
    <definedName name="XIN190nc_3" localSheetId="1">#REF!</definedName>
    <definedName name="XIN190nc_3">#REF!</definedName>
    <definedName name="XIN190nc_30" localSheetId="1">#REF!</definedName>
    <definedName name="XIN190nc_30">#REF!</definedName>
    <definedName name="XIN190nc_31" localSheetId="1">#REF!</definedName>
    <definedName name="XIN190nc_31">#REF!</definedName>
    <definedName name="XIN190nc_32" localSheetId="1">#REF!</definedName>
    <definedName name="XIN190nc_32">#REF!</definedName>
    <definedName name="XIN190nc_33" localSheetId="1">#REF!</definedName>
    <definedName name="XIN190nc_33">#REF!</definedName>
    <definedName name="XIN190nc_34" localSheetId="1">#REF!</definedName>
    <definedName name="XIN190nc_34">#REF!</definedName>
    <definedName name="XIN190nc_35" localSheetId="1">#REF!</definedName>
    <definedName name="XIN190nc_35">#REF!</definedName>
    <definedName name="XIN190nc_36" localSheetId="1">#REF!</definedName>
    <definedName name="XIN190nc_36">#REF!</definedName>
    <definedName name="XIN190nc_37" localSheetId="1">#REF!</definedName>
    <definedName name="XIN190nc_37">#REF!</definedName>
    <definedName name="XIN190nc_4" localSheetId="1">#REF!</definedName>
    <definedName name="XIN190nc_4">#REF!</definedName>
    <definedName name="XIN190nc_47" localSheetId="1">#REF!</definedName>
    <definedName name="XIN190nc_47">#REF!</definedName>
    <definedName name="XIN190nc_5" localSheetId="1">#REF!</definedName>
    <definedName name="XIN190nc_5">#REF!</definedName>
    <definedName name="XIN190nc_6" localSheetId="1">#REF!</definedName>
    <definedName name="XIN190nc_6">#REF!</definedName>
    <definedName name="XIN190nc_7" localSheetId="1">#REF!</definedName>
    <definedName name="XIN190nc_7">#REF!</definedName>
    <definedName name="XIN190nc_8" localSheetId="1">#REF!</definedName>
    <definedName name="XIN190nc_8">#REF!</definedName>
    <definedName name="XIN190nc_9" localSheetId="1">#REF!</definedName>
    <definedName name="XIN190nc_9">#REF!</definedName>
    <definedName name="XIN190vc_10" localSheetId="1">#REF!</definedName>
    <definedName name="XIN190vc_10">#REF!</definedName>
    <definedName name="XIN190vc_11" localSheetId="1">#REF!</definedName>
    <definedName name="XIN190vc_11">#REF!</definedName>
    <definedName name="XIN190vc_12" localSheetId="1">#REF!</definedName>
    <definedName name="XIN190vc_12">#REF!</definedName>
    <definedName name="XIN190vc_13" localSheetId="1">#REF!</definedName>
    <definedName name="XIN190vc_13">#REF!</definedName>
    <definedName name="XIN190vc_14" localSheetId="1">#REF!</definedName>
    <definedName name="XIN190vc_14">#REF!</definedName>
    <definedName name="XIN190vc_15" localSheetId="1">#REF!</definedName>
    <definedName name="XIN190vc_15">#REF!</definedName>
    <definedName name="XIN190vc_17" localSheetId="1">#REF!</definedName>
    <definedName name="XIN190vc_17">#REF!</definedName>
    <definedName name="XIN190vc_18" localSheetId="1">#REF!</definedName>
    <definedName name="XIN190vc_18">#REF!</definedName>
    <definedName name="XIN190vc_19" localSheetId="1">#REF!</definedName>
    <definedName name="XIN190vc_19">#REF!</definedName>
    <definedName name="XIN190vc_3" localSheetId="1">#REF!</definedName>
    <definedName name="XIN190vc_3">#REF!</definedName>
    <definedName name="XIN190vc_30" localSheetId="1">#REF!</definedName>
    <definedName name="XIN190vc_30">#REF!</definedName>
    <definedName name="XIN190vc_31" localSheetId="1">#REF!</definedName>
    <definedName name="XIN190vc_31">#REF!</definedName>
    <definedName name="XIN190vc_32" localSheetId="1">#REF!</definedName>
    <definedName name="XIN190vc_32">#REF!</definedName>
    <definedName name="XIN190vc_33" localSheetId="1">#REF!</definedName>
    <definedName name="XIN190vc_33">#REF!</definedName>
    <definedName name="XIN190vc_34" localSheetId="1">#REF!</definedName>
    <definedName name="XIN190vc_34">#REF!</definedName>
    <definedName name="XIN190vc_35" localSheetId="1">#REF!</definedName>
    <definedName name="XIN190vc_35">#REF!</definedName>
    <definedName name="XIN190vc_36" localSheetId="1">#REF!</definedName>
    <definedName name="XIN190vc_36">#REF!</definedName>
    <definedName name="XIN190vc_37" localSheetId="1">#REF!</definedName>
    <definedName name="XIN190vc_37">#REF!</definedName>
    <definedName name="XIN190vc_4" localSheetId="1">#REF!</definedName>
    <definedName name="XIN190vc_4">#REF!</definedName>
    <definedName name="XIN190vc_47" localSheetId="1">#REF!</definedName>
    <definedName name="XIN190vc_47">#REF!</definedName>
    <definedName name="XIN190vc_5" localSheetId="1">#REF!</definedName>
    <definedName name="XIN190vc_5">#REF!</definedName>
    <definedName name="XIN190vc_6" localSheetId="1">#REF!</definedName>
    <definedName name="XIN190vc_6">#REF!</definedName>
    <definedName name="XIN190vc_7" localSheetId="1">#REF!</definedName>
    <definedName name="XIN190vc_7">#REF!</definedName>
    <definedName name="XIN190vc_8" localSheetId="1">#REF!</definedName>
    <definedName name="XIN190vc_8">#REF!</definedName>
    <definedName name="XIN190vc_9" localSheetId="1">#REF!</definedName>
    <definedName name="XIN190vc_9">#REF!</definedName>
    <definedName name="XIN190vl_10" localSheetId="1">#REF!</definedName>
    <definedName name="XIN190vl_10">#REF!</definedName>
    <definedName name="XIN190vl_11" localSheetId="1">#REF!</definedName>
    <definedName name="XIN190vl_11">#REF!</definedName>
    <definedName name="XIN190vl_12" localSheetId="1">#REF!</definedName>
    <definedName name="XIN190vl_12">#REF!</definedName>
    <definedName name="XIN190vl_13" localSheetId="1">#REF!</definedName>
    <definedName name="XIN190vl_13">#REF!</definedName>
    <definedName name="XIN190vl_14" localSheetId="1">#REF!</definedName>
    <definedName name="XIN190vl_14">#REF!</definedName>
    <definedName name="XIN190vl_15" localSheetId="1">#REF!</definedName>
    <definedName name="XIN190vl_15">#REF!</definedName>
    <definedName name="XIN190vl_17" localSheetId="1">#REF!</definedName>
    <definedName name="XIN190vl_17">#REF!</definedName>
    <definedName name="XIN190vl_18" localSheetId="1">#REF!</definedName>
    <definedName name="XIN190vl_18">#REF!</definedName>
    <definedName name="XIN190vl_19" localSheetId="1">#REF!</definedName>
    <definedName name="XIN190vl_19">#REF!</definedName>
    <definedName name="XIN190vl_3" localSheetId="1">#REF!</definedName>
    <definedName name="XIN190vl_3">#REF!</definedName>
    <definedName name="XIN190vl_30" localSheetId="1">#REF!</definedName>
    <definedName name="XIN190vl_30">#REF!</definedName>
    <definedName name="XIN190vl_31" localSheetId="1">#REF!</definedName>
    <definedName name="XIN190vl_31">#REF!</definedName>
    <definedName name="XIN190vl_32" localSheetId="1">#REF!</definedName>
    <definedName name="XIN190vl_32">#REF!</definedName>
    <definedName name="XIN190vl_33" localSheetId="1">#REF!</definedName>
    <definedName name="XIN190vl_33">#REF!</definedName>
    <definedName name="XIN190vl_34" localSheetId="1">#REF!</definedName>
    <definedName name="XIN190vl_34">#REF!</definedName>
    <definedName name="XIN190vl_35" localSheetId="1">#REF!</definedName>
    <definedName name="XIN190vl_35">#REF!</definedName>
    <definedName name="XIN190vl_36" localSheetId="1">#REF!</definedName>
    <definedName name="XIN190vl_36">#REF!</definedName>
    <definedName name="XIN190vl_37" localSheetId="1">#REF!</definedName>
    <definedName name="XIN190vl_37">#REF!</definedName>
    <definedName name="XIN190vl_4" localSheetId="1">#REF!</definedName>
    <definedName name="XIN190vl_4">#REF!</definedName>
    <definedName name="XIN190vl_47" localSheetId="1">#REF!</definedName>
    <definedName name="XIN190vl_47">#REF!</definedName>
    <definedName name="XIN190vl_5" localSheetId="1">#REF!</definedName>
    <definedName name="XIN190vl_5">#REF!</definedName>
    <definedName name="XIN190vl_6" localSheetId="1">#REF!</definedName>
    <definedName name="XIN190vl_6">#REF!</definedName>
    <definedName name="XIN190vl_7" localSheetId="1">#REF!</definedName>
    <definedName name="XIN190vl_7">#REF!</definedName>
    <definedName name="XIN190vl_8" localSheetId="1">#REF!</definedName>
    <definedName name="XIN190vl_8">#REF!</definedName>
    <definedName name="XIN190vl_9" localSheetId="1">#REF!</definedName>
    <definedName name="XIN190vl_9">#REF!</definedName>
    <definedName name="xin2903p" localSheetId="0">#REF!</definedName>
    <definedName name="xin2903p" localSheetId="1">#REF!</definedName>
    <definedName name="xin2903p">#REF!</definedName>
    <definedName name="xin290nc3p" localSheetId="0">#REF!</definedName>
    <definedName name="xin290nc3p" localSheetId="1">#REF!</definedName>
    <definedName name="xin290nc3p">#REF!</definedName>
    <definedName name="xin290vl3p" localSheetId="0">#REF!</definedName>
    <definedName name="xin290vl3p" localSheetId="1">#REF!</definedName>
    <definedName name="xin290vl3p">#REF!</definedName>
    <definedName name="xin3p" localSheetId="0">#REF!</definedName>
    <definedName name="xin3p" localSheetId="1">#REF!</definedName>
    <definedName name="xin3p">#REF!</definedName>
    <definedName name="xin3p_16" localSheetId="1">#REF!</definedName>
    <definedName name="xin3p_16">#REF!</definedName>
    <definedName name="xin3p_20" localSheetId="1">#REF!</definedName>
    <definedName name="xin3p_20">#REF!</definedName>
    <definedName name="xin3p_22" localSheetId="1">#REF!</definedName>
    <definedName name="xin3p_22">#REF!</definedName>
    <definedName name="xin3p_29" localSheetId="1">#REF!</definedName>
    <definedName name="xin3p_29">#REF!</definedName>
    <definedName name="xin901nc_47" localSheetId="1">#REF!</definedName>
    <definedName name="xin901nc_47">#REF!</definedName>
    <definedName name="xin901vl_47" localSheetId="1">#REF!</definedName>
    <definedName name="xin901vl_47">#REF!</definedName>
    <definedName name="xind" localSheetId="0">#REF!</definedName>
    <definedName name="xind" localSheetId="1">#REF!</definedName>
    <definedName name="xind">#REF!</definedName>
    <definedName name="xind_47" localSheetId="1">#REF!</definedName>
    <definedName name="xind_47">#REF!</definedName>
    <definedName name="xind1p" localSheetId="0">#REF!</definedName>
    <definedName name="xind1p" localSheetId="1">#REF!</definedName>
    <definedName name="xind1p">#REF!</definedName>
    <definedName name="xind1p_16" localSheetId="1">#REF!</definedName>
    <definedName name="xind1p_16">#REF!</definedName>
    <definedName name="xind1p_20" localSheetId="1">#REF!</definedName>
    <definedName name="xind1p_20">#REF!</definedName>
    <definedName name="xind1p_22" localSheetId="1">#REF!</definedName>
    <definedName name="xind1p_22">#REF!</definedName>
    <definedName name="xind1p_29" localSheetId="1">#REF!</definedName>
    <definedName name="xind1p_29">#REF!</definedName>
    <definedName name="xind1pnc_47" localSheetId="1">#REF!</definedName>
    <definedName name="xind1pnc_47">#REF!</definedName>
    <definedName name="xind1pvl_47" localSheetId="1">#REF!</definedName>
    <definedName name="xind1pvl_47">#REF!</definedName>
    <definedName name="xind3p" localSheetId="0">#REF!</definedName>
    <definedName name="xind3p" localSheetId="1">#REF!</definedName>
    <definedName name="xind3p">#REF!</definedName>
    <definedName name="xind3p_16" localSheetId="1">#REF!</definedName>
    <definedName name="xind3p_16">#REF!</definedName>
    <definedName name="xind3p_20" localSheetId="1">#REF!</definedName>
    <definedName name="xind3p_20">#REF!</definedName>
    <definedName name="xind3p_22" localSheetId="1">#REF!</definedName>
    <definedName name="xind3p_22">#REF!</definedName>
    <definedName name="xind3p_29" localSheetId="1">#REF!</definedName>
    <definedName name="xind3p_29">#REF!</definedName>
    <definedName name="XINDnc_10" localSheetId="1">#REF!</definedName>
    <definedName name="XINDnc_10">#REF!</definedName>
    <definedName name="XINDnc_11" localSheetId="1">#REF!</definedName>
    <definedName name="XINDnc_11">#REF!</definedName>
    <definedName name="XINDnc_12" localSheetId="1">#REF!</definedName>
    <definedName name="XINDnc_12">#REF!</definedName>
    <definedName name="XINDnc_13" localSheetId="1">#REF!</definedName>
    <definedName name="XINDnc_13">#REF!</definedName>
    <definedName name="XINDnc_14" localSheetId="1">#REF!</definedName>
    <definedName name="XINDnc_14">#REF!</definedName>
    <definedName name="XINDnc_15" localSheetId="1">#REF!</definedName>
    <definedName name="XINDnc_15">#REF!</definedName>
    <definedName name="XINDnc_17" localSheetId="1">#REF!</definedName>
    <definedName name="XINDnc_17">#REF!</definedName>
    <definedName name="XINDnc_18" localSheetId="1">#REF!</definedName>
    <definedName name="XINDnc_18">#REF!</definedName>
    <definedName name="XINDnc_19" localSheetId="1">#REF!</definedName>
    <definedName name="XINDnc_19">#REF!</definedName>
    <definedName name="XINDnc_3" localSheetId="1">#REF!</definedName>
    <definedName name="XINDnc_3">#REF!</definedName>
    <definedName name="XINDnc_30" localSheetId="1">#REF!</definedName>
    <definedName name="XINDnc_30">#REF!</definedName>
    <definedName name="XINDnc_31" localSheetId="1">#REF!</definedName>
    <definedName name="XINDnc_31">#REF!</definedName>
    <definedName name="XINDnc_32" localSheetId="1">#REF!</definedName>
    <definedName name="XINDnc_32">#REF!</definedName>
    <definedName name="XINDnc_33" localSheetId="1">#REF!</definedName>
    <definedName name="XINDnc_33">#REF!</definedName>
    <definedName name="XINDnc_34" localSheetId="1">#REF!</definedName>
    <definedName name="XINDnc_34">#REF!</definedName>
    <definedName name="XINDnc_35" localSheetId="1">#REF!</definedName>
    <definedName name="XINDnc_35">#REF!</definedName>
    <definedName name="XINDnc_36" localSheetId="1">#REF!</definedName>
    <definedName name="XINDnc_36">#REF!</definedName>
    <definedName name="XINDnc_37" localSheetId="1">#REF!</definedName>
    <definedName name="XINDnc_37">#REF!</definedName>
    <definedName name="XINDnc_4" localSheetId="1">#REF!</definedName>
    <definedName name="XINDnc_4">#REF!</definedName>
    <definedName name="XINDnc_47" localSheetId="1">#REF!</definedName>
    <definedName name="XINDnc_47">#REF!</definedName>
    <definedName name="XINDnc_5" localSheetId="1">#REF!</definedName>
    <definedName name="XINDnc_5">#REF!</definedName>
    <definedName name="XINDnc_6" localSheetId="1">#REF!</definedName>
    <definedName name="XINDnc_6">#REF!</definedName>
    <definedName name="XINDnc_7" localSheetId="1">#REF!</definedName>
    <definedName name="XINDnc_7">#REF!</definedName>
    <definedName name="XINDnc_8" localSheetId="1">#REF!</definedName>
    <definedName name="XINDnc_8">#REF!</definedName>
    <definedName name="XINDnc_9" localSheetId="1">#REF!</definedName>
    <definedName name="XINDnc_9">#REF!</definedName>
    <definedName name="xindnc1p" localSheetId="0">#REF!</definedName>
    <definedName name="xindnc1p" localSheetId="1">#REF!</definedName>
    <definedName name="xindnc1p">#REF!</definedName>
    <definedName name="xindnc1p_16" localSheetId="1">#REF!</definedName>
    <definedName name="xindnc1p_16">#REF!</definedName>
    <definedName name="xindnc1p_20" localSheetId="1">#REF!</definedName>
    <definedName name="xindnc1p_20">#REF!</definedName>
    <definedName name="xindnc1p_22" localSheetId="1">#REF!</definedName>
    <definedName name="xindnc1p_22">#REF!</definedName>
    <definedName name="xindnc1p_29" localSheetId="1">#REF!</definedName>
    <definedName name="xindnc1p_29">#REF!</definedName>
    <definedName name="XINDvc_10" localSheetId="1">#REF!</definedName>
    <definedName name="XINDvc_10">#REF!</definedName>
    <definedName name="XINDvc_11" localSheetId="1">#REF!</definedName>
    <definedName name="XINDvc_11">#REF!</definedName>
    <definedName name="XINDvc_12" localSheetId="1">#REF!</definedName>
    <definedName name="XINDvc_12">#REF!</definedName>
    <definedName name="XINDvc_13" localSheetId="1">#REF!</definedName>
    <definedName name="XINDvc_13">#REF!</definedName>
    <definedName name="XINDvc_14" localSheetId="1">#REF!</definedName>
    <definedName name="XINDvc_14">#REF!</definedName>
    <definedName name="XINDvc_15" localSheetId="1">#REF!</definedName>
    <definedName name="XINDvc_15">#REF!</definedName>
    <definedName name="XINDvc_17" localSheetId="1">#REF!</definedName>
    <definedName name="XINDvc_17">#REF!</definedName>
    <definedName name="XINDvc_18" localSheetId="1">#REF!</definedName>
    <definedName name="XINDvc_18">#REF!</definedName>
    <definedName name="XINDvc_19" localSheetId="1">#REF!</definedName>
    <definedName name="XINDvc_19">#REF!</definedName>
    <definedName name="XINDvc_3" localSheetId="1">#REF!</definedName>
    <definedName name="XINDvc_3">#REF!</definedName>
    <definedName name="XINDvc_30" localSheetId="1">#REF!</definedName>
    <definedName name="XINDvc_30">#REF!</definedName>
    <definedName name="XINDvc_31" localSheetId="1">#REF!</definedName>
    <definedName name="XINDvc_31">#REF!</definedName>
    <definedName name="XINDvc_32" localSheetId="1">#REF!</definedName>
    <definedName name="XINDvc_32">#REF!</definedName>
    <definedName name="XINDvc_33" localSheetId="1">#REF!</definedName>
    <definedName name="XINDvc_33">#REF!</definedName>
    <definedName name="XINDvc_34" localSheetId="1">#REF!</definedName>
    <definedName name="XINDvc_34">#REF!</definedName>
    <definedName name="XINDvc_35" localSheetId="1">#REF!</definedName>
    <definedName name="XINDvc_35">#REF!</definedName>
    <definedName name="XINDvc_36" localSheetId="1">#REF!</definedName>
    <definedName name="XINDvc_36">#REF!</definedName>
    <definedName name="XINDvc_37" localSheetId="1">#REF!</definedName>
    <definedName name="XINDvc_37">#REF!</definedName>
    <definedName name="XINDvc_4" localSheetId="1">#REF!</definedName>
    <definedName name="XINDvc_4">#REF!</definedName>
    <definedName name="XINDvc_47" localSheetId="1">#REF!</definedName>
    <definedName name="XINDvc_47">#REF!</definedName>
    <definedName name="XINDvc_5" localSheetId="1">#REF!</definedName>
    <definedName name="XINDvc_5">#REF!</definedName>
    <definedName name="XINDvc_6" localSheetId="1">#REF!</definedName>
    <definedName name="XINDvc_6">#REF!</definedName>
    <definedName name="XINDvc_7" localSheetId="1">#REF!</definedName>
    <definedName name="XINDvc_7">#REF!</definedName>
    <definedName name="XINDvc_8" localSheetId="1">#REF!</definedName>
    <definedName name="XINDvc_8">#REF!</definedName>
    <definedName name="XINDvc_9" localSheetId="1">#REF!</definedName>
    <definedName name="XINDvc_9">#REF!</definedName>
    <definedName name="XINDvl_10" localSheetId="1">#REF!</definedName>
    <definedName name="XINDvl_10">#REF!</definedName>
    <definedName name="XINDvl_11" localSheetId="1">#REF!</definedName>
    <definedName name="XINDvl_11">#REF!</definedName>
    <definedName name="XINDvl_12" localSheetId="1">#REF!</definedName>
    <definedName name="XINDvl_12">#REF!</definedName>
    <definedName name="XINDvl_13" localSheetId="1">#REF!</definedName>
    <definedName name="XINDvl_13">#REF!</definedName>
    <definedName name="XINDvl_14" localSheetId="1">#REF!</definedName>
    <definedName name="XINDvl_14">#REF!</definedName>
    <definedName name="XINDvl_15" localSheetId="1">#REF!</definedName>
    <definedName name="XINDvl_15">#REF!</definedName>
    <definedName name="XINDvl_17" localSheetId="1">#REF!</definedName>
    <definedName name="XINDvl_17">#REF!</definedName>
    <definedName name="XINDvl_18" localSheetId="1">#REF!</definedName>
    <definedName name="XINDvl_18">#REF!</definedName>
    <definedName name="XINDvl_19" localSheetId="1">#REF!</definedName>
    <definedName name="XINDvl_19">#REF!</definedName>
    <definedName name="XINDvl_3" localSheetId="1">#REF!</definedName>
    <definedName name="XINDvl_3">#REF!</definedName>
    <definedName name="XINDvl_30" localSheetId="1">#REF!</definedName>
    <definedName name="XINDvl_30">#REF!</definedName>
    <definedName name="XINDvl_31" localSheetId="1">#REF!</definedName>
    <definedName name="XINDvl_31">#REF!</definedName>
    <definedName name="XINDvl_32" localSheetId="1">#REF!</definedName>
    <definedName name="XINDvl_32">#REF!</definedName>
    <definedName name="XINDvl_33" localSheetId="1">#REF!</definedName>
    <definedName name="XINDvl_33">#REF!</definedName>
    <definedName name="XINDvl_34" localSheetId="1">#REF!</definedName>
    <definedName name="XINDvl_34">#REF!</definedName>
    <definedName name="XINDvl_35" localSheetId="1">#REF!</definedName>
    <definedName name="XINDvl_35">#REF!</definedName>
    <definedName name="XINDvl_36" localSheetId="1">#REF!</definedName>
    <definedName name="XINDvl_36">#REF!</definedName>
    <definedName name="XINDvl_37" localSheetId="1">#REF!</definedName>
    <definedName name="XINDvl_37">#REF!</definedName>
    <definedName name="XINDvl_4" localSheetId="1">#REF!</definedName>
    <definedName name="XINDvl_4">#REF!</definedName>
    <definedName name="XINDvl_47" localSheetId="1">#REF!</definedName>
    <definedName name="XINDvl_47">#REF!</definedName>
    <definedName name="XINDvl_5" localSheetId="1">#REF!</definedName>
    <definedName name="XINDvl_5">#REF!</definedName>
    <definedName name="XINDvl_6" localSheetId="1">#REF!</definedName>
    <definedName name="XINDvl_6">#REF!</definedName>
    <definedName name="XINDvl_7" localSheetId="1">#REF!</definedName>
    <definedName name="XINDvl_7">#REF!</definedName>
    <definedName name="XINDvl_8" localSheetId="1">#REF!</definedName>
    <definedName name="XINDvl_8">#REF!</definedName>
    <definedName name="XINDvl_9" localSheetId="1">#REF!</definedName>
    <definedName name="XINDvl_9">#REF!</definedName>
    <definedName name="xindvl1p" localSheetId="0">#REF!</definedName>
    <definedName name="xindvl1p" localSheetId="1">#REF!</definedName>
    <definedName name="xindvl1p">#REF!</definedName>
    <definedName name="xindvl1p_16" localSheetId="1">#REF!</definedName>
    <definedName name="xindvl1p_16">#REF!</definedName>
    <definedName name="xindvl1p_20" localSheetId="1">#REF!</definedName>
    <definedName name="xindvl1p_20">#REF!</definedName>
    <definedName name="xindvl1p_22" localSheetId="1">#REF!</definedName>
    <definedName name="xindvl1p_22">#REF!</definedName>
    <definedName name="xindvl1p_29" localSheetId="1">#REF!</definedName>
    <definedName name="xindvl1p_29">#REF!</definedName>
    <definedName name="xing1p" localSheetId="0">#REF!</definedName>
    <definedName name="xing1p" localSheetId="1">#REF!</definedName>
    <definedName name="xing1p">#REF!</definedName>
    <definedName name="xing1p_16" localSheetId="1">#REF!</definedName>
    <definedName name="xing1p_16">#REF!</definedName>
    <definedName name="xing1p_20" localSheetId="1">#REF!</definedName>
    <definedName name="xing1p_20">#REF!</definedName>
    <definedName name="xing1p_22" localSheetId="1">#REF!</definedName>
    <definedName name="xing1p_22">#REF!</definedName>
    <definedName name="xing1p_29" localSheetId="1">#REF!</definedName>
    <definedName name="xing1p_29">#REF!</definedName>
    <definedName name="xing1pnc_47" localSheetId="1">#REF!</definedName>
    <definedName name="xing1pnc_47">#REF!</definedName>
    <definedName name="xing1pvl_47" localSheetId="1">#REF!</definedName>
    <definedName name="xing1pvl_47">#REF!</definedName>
    <definedName name="xingnc1p" localSheetId="0">#REF!</definedName>
    <definedName name="xingnc1p" localSheetId="1">#REF!</definedName>
    <definedName name="xingnc1p">#REF!</definedName>
    <definedName name="xingnc1p_16" localSheetId="1">#REF!</definedName>
    <definedName name="xingnc1p_16">#REF!</definedName>
    <definedName name="xingnc1p_20" localSheetId="1">#REF!</definedName>
    <definedName name="xingnc1p_20">#REF!</definedName>
    <definedName name="xingnc1p_22" localSheetId="1">#REF!</definedName>
    <definedName name="xingnc1p_22">#REF!</definedName>
    <definedName name="xingnc1p_29" localSheetId="1">#REF!</definedName>
    <definedName name="xingnc1p_29">#REF!</definedName>
    <definedName name="xingvl1p" localSheetId="0">#REF!</definedName>
    <definedName name="xingvl1p" localSheetId="1">#REF!</definedName>
    <definedName name="xingvl1p">#REF!</definedName>
    <definedName name="xingvl1p_16" localSheetId="1">#REF!</definedName>
    <definedName name="xingvl1p_16">#REF!</definedName>
    <definedName name="xingvl1p_20" localSheetId="1">#REF!</definedName>
    <definedName name="xingvl1p_20">#REF!</definedName>
    <definedName name="xingvl1p_22" localSheetId="1">#REF!</definedName>
    <definedName name="xingvl1p_22">#REF!</definedName>
    <definedName name="xingvl1p_29" localSheetId="1">#REF!</definedName>
    <definedName name="xingvl1p_29">#REF!</definedName>
    <definedName name="XINnc" localSheetId="1">#REF!</definedName>
    <definedName name="XINnc">#REF!</definedName>
    <definedName name="XINnc_10" localSheetId="1">#REF!</definedName>
    <definedName name="XINnc_10">#REF!</definedName>
    <definedName name="XINnc_11" localSheetId="1">#REF!</definedName>
    <definedName name="XINnc_11">#REF!</definedName>
    <definedName name="XINnc_12" localSheetId="1">#REF!</definedName>
    <definedName name="XINnc_12">#REF!</definedName>
    <definedName name="XINnc_13" localSheetId="1">#REF!</definedName>
    <definedName name="XINnc_13">#REF!</definedName>
    <definedName name="XINnc_14" localSheetId="1">#REF!</definedName>
    <definedName name="XINnc_14">#REF!</definedName>
    <definedName name="XINnc_15" localSheetId="1">#REF!</definedName>
    <definedName name="XINnc_15">#REF!</definedName>
    <definedName name="XINnc_17" localSheetId="1">#REF!</definedName>
    <definedName name="XINnc_17">#REF!</definedName>
    <definedName name="XINnc_18" localSheetId="1">#REF!</definedName>
    <definedName name="XINnc_18">#REF!</definedName>
    <definedName name="XINnc_19" localSheetId="1">#REF!</definedName>
    <definedName name="XINnc_19">#REF!</definedName>
    <definedName name="XINnc_20" localSheetId="1">#REF!</definedName>
    <definedName name="XINnc_20">#REF!</definedName>
    <definedName name="XINnc_22" localSheetId="1">#REF!</definedName>
    <definedName name="XINnc_22">#REF!</definedName>
    <definedName name="XINnc_23" localSheetId="1">#REF!</definedName>
    <definedName name="XINnc_23">#REF!</definedName>
    <definedName name="XINnc_3" localSheetId="1">#REF!</definedName>
    <definedName name="XINnc_3">#REF!</definedName>
    <definedName name="XINnc_30" localSheetId="1">#REF!</definedName>
    <definedName name="XINnc_30">#REF!</definedName>
    <definedName name="XINnc_31" localSheetId="1">#REF!</definedName>
    <definedName name="XINnc_31">#REF!</definedName>
    <definedName name="XINnc_32" localSheetId="1">#REF!</definedName>
    <definedName name="XINnc_32">#REF!</definedName>
    <definedName name="XINnc_33" localSheetId="1">#REF!</definedName>
    <definedName name="XINnc_33">#REF!</definedName>
    <definedName name="XINnc_34" localSheetId="1">#REF!</definedName>
    <definedName name="XINnc_34">#REF!</definedName>
    <definedName name="XINnc_35" localSheetId="1">#REF!</definedName>
    <definedName name="XINnc_35">#REF!</definedName>
    <definedName name="XINnc_36" localSheetId="1">#REF!</definedName>
    <definedName name="XINnc_36">#REF!</definedName>
    <definedName name="XINnc_37" localSheetId="1">#REF!</definedName>
    <definedName name="XINnc_37">#REF!</definedName>
    <definedName name="XINnc_4" localSheetId="1">#REF!</definedName>
    <definedName name="XINnc_4">#REF!</definedName>
    <definedName name="XINnc_47" localSheetId="1">#REF!</definedName>
    <definedName name="XINnc_47">#REF!</definedName>
    <definedName name="XINnc_5" localSheetId="1">#REF!</definedName>
    <definedName name="XINnc_5">#REF!</definedName>
    <definedName name="XINnc_6" localSheetId="1">#REF!</definedName>
    <definedName name="XINnc_6">#REF!</definedName>
    <definedName name="XINnc_7" localSheetId="1">#REF!</definedName>
    <definedName name="XINnc_7">#REF!</definedName>
    <definedName name="XINnc_8" localSheetId="1">#REF!</definedName>
    <definedName name="XINnc_8">#REF!</definedName>
    <definedName name="XINnc_9" localSheetId="1">#REF!</definedName>
    <definedName name="XINnc_9">#REF!</definedName>
    <definedName name="xinnc3p" localSheetId="0">#REF!</definedName>
    <definedName name="xinnc3p" localSheetId="1">#REF!</definedName>
    <definedName name="xinnc3p">#REF!</definedName>
    <definedName name="xint1p" localSheetId="0">#REF!</definedName>
    <definedName name="xint1p" localSheetId="1">#REF!</definedName>
    <definedName name="xint1p">#REF!</definedName>
    <definedName name="xint1p_16" localSheetId="1">#REF!</definedName>
    <definedName name="xint1p_16">#REF!</definedName>
    <definedName name="xint1p_20" localSheetId="1">#REF!</definedName>
    <definedName name="xint1p_20">#REF!</definedName>
    <definedName name="xint1p_22" localSheetId="1">#REF!</definedName>
    <definedName name="xint1p_22">#REF!</definedName>
    <definedName name="xint1p_29" localSheetId="1">#REF!</definedName>
    <definedName name="xint1p_29">#REF!</definedName>
    <definedName name="XINvc" localSheetId="1">#REF!</definedName>
    <definedName name="XINvc">#REF!</definedName>
    <definedName name="XINvl" localSheetId="1">#REF!</definedName>
    <definedName name="XINvl">#REF!</definedName>
    <definedName name="XINvl_10" localSheetId="1">#REF!</definedName>
    <definedName name="XINvl_10">#REF!</definedName>
    <definedName name="XINvl_11" localSheetId="1">#REF!</definedName>
    <definedName name="XINvl_11">#REF!</definedName>
    <definedName name="XINvl_12" localSheetId="1">#REF!</definedName>
    <definedName name="XINvl_12">#REF!</definedName>
    <definedName name="XINvl_13" localSheetId="1">#REF!</definedName>
    <definedName name="XINvl_13">#REF!</definedName>
    <definedName name="XINvl_14" localSheetId="1">#REF!</definedName>
    <definedName name="XINvl_14">#REF!</definedName>
    <definedName name="XINvl_15" localSheetId="1">#REF!</definedName>
    <definedName name="XINvl_15">#REF!</definedName>
    <definedName name="XINvl_17" localSheetId="1">#REF!</definedName>
    <definedName name="XINvl_17">#REF!</definedName>
    <definedName name="XINvl_18" localSheetId="1">#REF!</definedName>
    <definedName name="XINvl_18">#REF!</definedName>
    <definedName name="XINvl_19" localSheetId="1">#REF!</definedName>
    <definedName name="XINvl_19">#REF!</definedName>
    <definedName name="XINvl_20" localSheetId="1">#REF!</definedName>
    <definedName name="XINvl_20">#REF!</definedName>
    <definedName name="XINvl_22" localSheetId="1">#REF!</definedName>
    <definedName name="XINvl_22">#REF!</definedName>
    <definedName name="XINvl_23" localSheetId="1">#REF!</definedName>
    <definedName name="XINvl_23">#REF!</definedName>
    <definedName name="XINvl_3" localSheetId="1">#REF!</definedName>
    <definedName name="XINvl_3">#REF!</definedName>
    <definedName name="XINvl_30" localSheetId="1">#REF!</definedName>
    <definedName name="XINvl_30">#REF!</definedName>
    <definedName name="XINvl_31" localSheetId="1">#REF!</definedName>
    <definedName name="XINvl_31">#REF!</definedName>
    <definedName name="XINvl_32" localSheetId="1">#REF!</definedName>
    <definedName name="XINvl_32">#REF!</definedName>
    <definedName name="XINvl_33" localSheetId="1">#REF!</definedName>
    <definedName name="XINvl_33">#REF!</definedName>
    <definedName name="XINvl_34" localSheetId="1">#REF!</definedName>
    <definedName name="XINvl_34">#REF!</definedName>
    <definedName name="XINvl_35" localSheetId="1">#REF!</definedName>
    <definedName name="XINvl_35">#REF!</definedName>
    <definedName name="XINvl_36" localSheetId="1">#REF!</definedName>
    <definedName name="XINvl_36">#REF!</definedName>
    <definedName name="XINvl_37" localSheetId="1">#REF!</definedName>
    <definedName name="XINvl_37">#REF!</definedName>
    <definedName name="XINvl_4" localSheetId="1">#REF!</definedName>
    <definedName name="XINvl_4">#REF!</definedName>
    <definedName name="XINvl_47" localSheetId="1">#REF!</definedName>
    <definedName name="XINvl_47">#REF!</definedName>
    <definedName name="XINvl_5" localSheetId="1">#REF!</definedName>
    <definedName name="XINvl_5">#REF!</definedName>
    <definedName name="XINvl_6" localSheetId="1">#REF!</definedName>
    <definedName name="XINvl_6">#REF!</definedName>
    <definedName name="XINvl_7" localSheetId="1">#REF!</definedName>
    <definedName name="XINvl_7">#REF!</definedName>
    <definedName name="XINvl_8" localSheetId="1">#REF!</definedName>
    <definedName name="XINvl_8">#REF!</definedName>
    <definedName name="XINvl_9" localSheetId="1">#REF!</definedName>
    <definedName name="XINvl_9">#REF!</definedName>
    <definedName name="xinvl3p" localSheetId="0">#REF!</definedName>
    <definedName name="xinvl3p" localSheetId="1">#REF!</definedName>
    <definedName name="xinvl3p">#REF!</definedName>
    <definedName name="xit" localSheetId="0">#REF!</definedName>
    <definedName name="xit" localSheetId="1">#REF!</definedName>
    <definedName name="xit">#REF!</definedName>
    <definedName name="xit_47" localSheetId="1">#REF!</definedName>
    <definedName name="xit_47">#REF!</definedName>
    <definedName name="xit1" localSheetId="0">#REF!</definedName>
    <definedName name="xit1" localSheetId="1">#REF!</definedName>
    <definedName name="xit1">#REF!</definedName>
    <definedName name="xit1_47" localSheetId="1">#REF!</definedName>
    <definedName name="xit1_47">#REF!</definedName>
    <definedName name="XIT1nc_10" localSheetId="1">#REF!</definedName>
    <definedName name="XIT1nc_10">#REF!</definedName>
    <definedName name="XIT1nc_11" localSheetId="1">#REF!</definedName>
    <definedName name="XIT1nc_11">#REF!</definedName>
    <definedName name="XIT1nc_12" localSheetId="1">#REF!</definedName>
    <definedName name="XIT1nc_12">#REF!</definedName>
    <definedName name="XIT1nc_13" localSheetId="1">#REF!</definedName>
    <definedName name="XIT1nc_13">#REF!</definedName>
    <definedName name="XIT1nc_14" localSheetId="1">#REF!</definedName>
    <definedName name="XIT1nc_14">#REF!</definedName>
    <definedName name="XIT1nc_15" localSheetId="1">#REF!</definedName>
    <definedName name="XIT1nc_15">#REF!</definedName>
    <definedName name="XIT1nc_17" localSheetId="1">#REF!</definedName>
    <definedName name="XIT1nc_17">#REF!</definedName>
    <definedName name="XIT1nc_18" localSheetId="1">#REF!</definedName>
    <definedName name="XIT1nc_18">#REF!</definedName>
    <definedName name="XIT1nc_19" localSheetId="1">#REF!</definedName>
    <definedName name="XIT1nc_19">#REF!</definedName>
    <definedName name="XIT1nc_3" localSheetId="1">#REF!</definedName>
    <definedName name="XIT1nc_3">#REF!</definedName>
    <definedName name="XIT1nc_30" localSheetId="1">#REF!</definedName>
    <definedName name="XIT1nc_30">#REF!</definedName>
    <definedName name="XIT1nc_31" localSheetId="1">#REF!</definedName>
    <definedName name="XIT1nc_31">#REF!</definedName>
    <definedName name="XIT1nc_32" localSheetId="1">#REF!</definedName>
    <definedName name="XIT1nc_32">#REF!</definedName>
    <definedName name="XIT1nc_33" localSheetId="1">#REF!</definedName>
    <definedName name="XIT1nc_33">#REF!</definedName>
    <definedName name="XIT1nc_34" localSheetId="1">#REF!</definedName>
    <definedName name="XIT1nc_34">#REF!</definedName>
    <definedName name="XIT1nc_35" localSheetId="1">#REF!</definedName>
    <definedName name="XIT1nc_35">#REF!</definedName>
    <definedName name="XIT1nc_36" localSheetId="1">#REF!</definedName>
    <definedName name="XIT1nc_36">#REF!</definedName>
    <definedName name="XIT1nc_37" localSheetId="1">#REF!</definedName>
    <definedName name="XIT1nc_37">#REF!</definedName>
    <definedName name="XIT1nc_4" localSheetId="1">#REF!</definedName>
    <definedName name="XIT1nc_4">#REF!</definedName>
    <definedName name="XIT1nc_47" localSheetId="1">#REF!</definedName>
    <definedName name="XIT1nc_47">#REF!</definedName>
    <definedName name="XIT1nc_5" localSheetId="1">#REF!</definedName>
    <definedName name="XIT1nc_5">#REF!</definedName>
    <definedName name="XIT1nc_6" localSheetId="1">#REF!</definedName>
    <definedName name="XIT1nc_6">#REF!</definedName>
    <definedName name="XIT1nc_7" localSheetId="1">#REF!</definedName>
    <definedName name="XIT1nc_7">#REF!</definedName>
    <definedName name="XIT1nc_8" localSheetId="1">#REF!</definedName>
    <definedName name="XIT1nc_8">#REF!</definedName>
    <definedName name="XIT1nc_9" localSheetId="1">#REF!</definedName>
    <definedName name="XIT1nc_9">#REF!</definedName>
    <definedName name="xit1p" localSheetId="0">#REF!</definedName>
    <definedName name="xit1p" localSheetId="1">#REF!</definedName>
    <definedName name="xit1p">#REF!</definedName>
    <definedName name="xit1p_16" localSheetId="1">#REF!</definedName>
    <definedName name="xit1p_16">#REF!</definedName>
    <definedName name="xit1p_20" localSheetId="1">#REF!</definedName>
    <definedName name="xit1p_20">#REF!</definedName>
    <definedName name="xit1p_22" localSheetId="1">#REF!</definedName>
    <definedName name="xit1p_22">#REF!</definedName>
    <definedName name="xit1p_29" localSheetId="1">#REF!</definedName>
    <definedName name="xit1p_29">#REF!</definedName>
    <definedName name="xit1pnc_47" localSheetId="1">#REF!</definedName>
    <definedName name="xit1pnc_47">#REF!</definedName>
    <definedName name="xit1pvl_47" localSheetId="1">#REF!</definedName>
    <definedName name="xit1pvl_47">#REF!</definedName>
    <definedName name="XIT1vl_10" localSheetId="1">#REF!</definedName>
    <definedName name="XIT1vl_10">#REF!</definedName>
    <definedName name="XIT1vl_11" localSheetId="1">#REF!</definedName>
    <definedName name="XIT1vl_11">#REF!</definedName>
    <definedName name="XIT1vl_12" localSheetId="1">#REF!</definedName>
    <definedName name="XIT1vl_12">#REF!</definedName>
    <definedName name="XIT1vl_13" localSheetId="1">#REF!</definedName>
    <definedName name="XIT1vl_13">#REF!</definedName>
    <definedName name="XIT1vl_14" localSheetId="1">#REF!</definedName>
    <definedName name="XIT1vl_14">#REF!</definedName>
    <definedName name="XIT1vl_15" localSheetId="1">#REF!</definedName>
    <definedName name="XIT1vl_15">#REF!</definedName>
    <definedName name="XIT1vl_17" localSheetId="1">#REF!</definedName>
    <definedName name="XIT1vl_17">#REF!</definedName>
    <definedName name="XIT1vl_18" localSheetId="1">#REF!</definedName>
    <definedName name="XIT1vl_18">#REF!</definedName>
    <definedName name="XIT1vl_19" localSheetId="1">#REF!</definedName>
    <definedName name="XIT1vl_19">#REF!</definedName>
    <definedName name="XIT1vl_3" localSheetId="1">#REF!</definedName>
    <definedName name="XIT1vl_3">#REF!</definedName>
    <definedName name="XIT1vl_30" localSheetId="1">#REF!</definedName>
    <definedName name="XIT1vl_30">#REF!</definedName>
    <definedName name="XIT1vl_31" localSheetId="1">#REF!</definedName>
    <definedName name="XIT1vl_31">#REF!</definedName>
    <definedName name="XIT1vl_32" localSheetId="1">#REF!</definedName>
    <definedName name="XIT1vl_32">#REF!</definedName>
    <definedName name="XIT1vl_33" localSheetId="1">#REF!</definedName>
    <definedName name="XIT1vl_33">#REF!</definedName>
    <definedName name="XIT1vl_34" localSheetId="1">#REF!</definedName>
    <definedName name="XIT1vl_34">#REF!</definedName>
    <definedName name="XIT1vl_35" localSheetId="1">#REF!</definedName>
    <definedName name="XIT1vl_35">#REF!</definedName>
    <definedName name="XIT1vl_36" localSheetId="1">#REF!</definedName>
    <definedName name="XIT1vl_36">#REF!</definedName>
    <definedName name="XIT1vl_37" localSheetId="1">#REF!</definedName>
    <definedName name="XIT1vl_37">#REF!</definedName>
    <definedName name="XIT1vl_4" localSheetId="1">#REF!</definedName>
    <definedName name="XIT1vl_4">#REF!</definedName>
    <definedName name="XIT1vl_47" localSheetId="1">#REF!</definedName>
    <definedName name="XIT1vl_47">#REF!</definedName>
    <definedName name="XIT1vl_5" localSheetId="1">#REF!</definedName>
    <definedName name="XIT1vl_5">#REF!</definedName>
    <definedName name="XIT1vl_6" localSheetId="1">#REF!</definedName>
    <definedName name="XIT1vl_6">#REF!</definedName>
    <definedName name="XIT1vl_7" localSheetId="1">#REF!</definedName>
    <definedName name="XIT1vl_7">#REF!</definedName>
    <definedName name="XIT1vl_8" localSheetId="1">#REF!</definedName>
    <definedName name="XIT1vl_8">#REF!</definedName>
    <definedName name="XIT1vl_9" localSheetId="1">#REF!</definedName>
    <definedName name="XIT1vl_9">#REF!</definedName>
    <definedName name="xit23p_16" localSheetId="1">#REF!</definedName>
    <definedName name="xit23p_16">#REF!</definedName>
    <definedName name="xit23p_20" localSheetId="1">#REF!</definedName>
    <definedName name="xit23p_20">#REF!</definedName>
    <definedName name="xit23p_22" localSheetId="1">#REF!</definedName>
    <definedName name="xit23p_22">#REF!</definedName>
    <definedName name="xit23p_29" localSheetId="1">#REF!</definedName>
    <definedName name="xit23p_29">#REF!</definedName>
    <definedName name="xit2nc_47" localSheetId="1">#REF!</definedName>
    <definedName name="xit2nc_47">#REF!</definedName>
    <definedName name="xit2nc3p" localSheetId="0">#REF!</definedName>
    <definedName name="xit2nc3p" localSheetId="1">#REF!</definedName>
    <definedName name="xit2nc3p">#REF!</definedName>
    <definedName name="xit2vl_47" localSheetId="1">#REF!</definedName>
    <definedName name="xit2vl_47">#REF!</definedName>
    <definedName name="xit2vl3p" localSheetId="0">#REF!</definedName>
    <definedName name="xit2vl3p" localSheetId="1">#REF!</definedName>
    <definedName name="xit2vl3p">#REF!</definedName>
    <definedName name="xit3p" localSheetId="0">#REF!</definedName>
    <definedName name="xit3p" localSheetId="1">#REF!</definedName>
    <definedName name="xit3p">#REF!</definedName>
    <definedName name="xit3p_16" localSheetId="1">#REF!</definedName>
    <definedName name="xit3p_16">#REF!</definedName>
    <definedName name="xit3p_20" localSheetId="1">#REF!</definedName>
    <definedName name="xit3p_20">#REF!</definedName>
    <definedName name="xit3p_22" localSheetId="1">#REF!</definedName>
    <definedName name="xit3p_22">#REF!</definedName>
    <definedName name="xit3p_29" localSheetId="1">#REF!</definedName>
    <definedName name="xit3p_29">#REF!</definedName>
    <definedName name="XITnc" localSheetId="1">#REF!</definedName>
    <definedName name="XITnc">#REF!</definedName>
    <definedName name="xitnc_10" localSheetId="1">#REF!</definedName>
    <definedName name="xitnc_10">#REF!</definedName>
    <definedName name="xitnc_19" localSheetId="1">#REF!</definedName>
    <definedName name="xitnc_19">#REF!</definedName>
    <definedName name="xitnc_22" localSheetId="1">#REF!</definedName>
    <definedName name="xitnc_22">#REF!</definedName>
    <definedName name="xitnc_23" localSheetId="1">#REF!</definedName>
    <definedName name="xitnc_23">#REF!</definedName>
    <definedName name="xitnc_8" localSheetId="1">#REF!</definedName>
    <definedName name="xitnc_8">#REF!</definedName>
    <definedName name="xitnc3p" localSheetId="0">#REF!</definedName>
    <definedName name="xitnc3p" localSheetId="1">#REF!</definedName>
    <definedName name="xitnc3p">#REF!</definedName>
    <definedName name="xittnc_47" localSheetId="1">#REF!</definedName>
    <definedName name="xittnc_47">#REF!</definedName>
    <definedName name="xittvl_47" localSheetId="1">#REF!</definedName>
    <definedName name="xittvl_47">#REF!</definedName>
    <definedName name="XITvc" localSheetId="1">#REF!</definedName>
    <definedName name="XITvc">#REF!</definedName>
    <definedName name="XITvl" localSheetId="1">#REF!</definedName>
    <definedName name="XITvl">#REF!</definedName>
    <definedName name="xitvl_10" localSheetId="1">#REF!</definedName>
    <definedName name="xitvl_10">#REF!</definedName>
    <definedName name="xitvl_19" localSheetId="1">#REF!</definedName>
    <definedName name="xitvl_19">#REF!</definedName>
    <definedName name="xitvl_22" localSheetId="1">#REF!</definedName>
    <definedName name="xitvl_22">#REF!</definedName>
    <definedName name="xitvl_23" localSheetId="1">#REF!</definedName>
    <definedName name="xitvl_23">#REF!</definedName>
    <definedName name="xitvl_8" localSheetId="1">#REF!</definedName>
    <definedName name="xitvl_8">#REF!</definedName>
    <definedName name="xitvl3p" localSheetId="0">#REF!</definedName>
    <definedName name="xitvl3p" localSheetId="1">#REF!</definedName>
    <definedName name="xitvl3p">#REF!</definedName>
    <definedName name="xk0.6" localSheetId="1">#REF!</definedName>
    <definedName name="xk0.6">#REF!</definedName>
    <definedName name="xk1.3" localSheetId="1">#REF!</definedName>
    <definedName name="xk1.3">#REF!</definedName>
    <definedName name="xk1.5" localSheetId="1">#REF!</definedName>
    <definedName name="xk1.5">#REF!</definedName>
    <definedName name="XL" localSheetId="0">#REF!</definedName>
    <definedName name="xl" localSheetId="27">#REF!</definedName>
    <definedName name="xl" localSheetId="28">#REF!</definedName>
    <definedName name="XL" localSheetId="1">#REF!</definedName>
    <definedName name="XL">#REF!</definedName>
    <definedName name="XL_TBA" localSheetId="1">#REF!</definedName>
    <definedName name="XL_TBA">#REF!</definedName>
    <definedName name="xlbs" localSheetId="1">#REF!</definedName>
    <definedName name="xlbs">#REF!</definedName>
    <definedName name="xlc" localSheetId="27">#REF!</definedName>
    <definedName name="xlc" localSheetId="28">#REF!</definedName>
    <definedName name="xlc" localSheetId="1">#REF!</definedName>
    <definedName name="xlc">#REF!</definedName>
    <definedName name="xld" localSheetId="1">#REF!</definedName>
    <definedName name="xld">#REF!</definedName>
    <definedName name="xld1.4" localSheetId="1">#REF!</definedName>
    <definedName name="xld1.4">#REF!</definedName>
    <definedName name="xlk" localSheetId="27">#REF!</definedName>
    <definedName name="xlk" localSheetId="28">#REF!</definedName>
    <definedName name="xlk" localSheetId="1">#REF!</definedName>
    <definedName name="xlk">#REF!</definedName>
    <definedName name="xlk1.4" localSheetId="1">#REF!</definedName>
    <definedName name="xlk1.4">#REF!</definedName>
    <definedName name="XLP" localSheetId="1">#REF!</definedName>
    <definedName name="XLP">#REF!</definedName>
    <definedName name="xlt" localSheetId="1">#REF!</definedName>
    <definedName name="xlt">#REF!</definedName>
    <definedName name="XLTT" localSheetId="1">#REF!</definedName>
    <definedName name="XLTT">#REF!</definedName>
    <definedName name="XLxa" localSheetId="1">#REF!</definedName>
    <definedName name="XLxa">#REF!</definedName>
    <definedName name="xm_30" localSheetId="1">#REF!</definedName>
    <definedName name="xm_30">#REF!</definedName>
    <definedName name="xm_31" localSheetId="1">#REF!</definedName>
    <definedName name="xm_31">#REF!</definedName>
    <definedName name="xm_32" localSheetId="1">#REF!</definedName>
    <definedName name="xm_32">#REF!</definedName>
    <definedName name="xm_33" localSheetId="1">#REF!</definedName>
    <definedName name="xm_33">#REF!</definedName>
    <definedName name="xm_34" localSheetId="1">#REF!</definedName>
    <definedName name="xm_34">#REF!</definedName>
    <definedName name="xm_35" localSheetId="1">#REF!</definedName>
    <definedName name="xm_35">#REF!</definedName>
    <definedName name="xm_36" localSheetId="1">#REF!</definedName>
    <definedName name="xm_36">#REF!</definedName>
    <definedName name="xm_47" localSheetId="1">#REF!</definedName>
    <definedName name="xm_47">#REF!</definedName>
    <definedName name="XMBT" localSheetId="1">#REF!</definedName>
    <definedName name="XMBT">#REF!</definedName>
    <definedName name="xmcax" localSheetId="1">#REF!</definedName>
    <definedName name="xmcax">#REF!</definedName>
    <definedName name="xn" localSheetId="28">#REF!</definedName>
    <definedName name="xn" localSheetId="1">#REF!</definedName>
    <definedName name="xn">#REF!</definedName>
    <definedName name="xo0" localSheetId="1">#REF!</definedName>
    <definedName name="xo0">#REF!</definedName>
    <definedName name="xp" localSheetId="1">#REF!</definedName>
    <definedName name="xp">#REF!</definedName>
    <definedName name="xr1nc_47" localSheetId="1">#REF!</definedName>
    <definedName name="xr1nc_47">#REF!</definedName>
    <definedName name="xr1vl_47" localSheetId="1">#REF!</definedName>
    <definedName name="xr1vl_47">#REF!</definedName>
    <definedName name="Xsi" localSheetId="1">#REF!</definedName>
    <definedName name="Xsi">#REF!</definedName>
    <definedName name="xtr3pnc_47" localSheetId="1">#REF!</definedName>
    <definedName name="xtr3pnc_47">#REF!</definedName>
    <definedName name="xtr3pvl_47" localSheetId="1">#REF!</definedName>
    <definedName name="xtr3pvl_47">#REF!</definedName>
    <definedName name="XXT" localSheetId="1">#REF!</definedName>
    <definedName name="XXT">#REF!</definedName>
    <definedName name="ỳdhgg" hidden="1">{"'Sheet1'!$L$16"}</definedName>
    <definedName name="Year" localSheetId="28">#REF!</definedName>
    <definedName name="Year" localSheetId="1">#REF!</definedName>
    <definedName name="Year">#REF!</definedName>
    <definedName name="YearB" localSheetId="27">#REF!</definedName>
    <definedName name="YearB" localSheetId="28">#REF!</definedName>
    <definedName name="YearB" localSheetId="1">#REF!</definedName>
    <definedName name="YearB">#REF!</definedName>
    <definedName name="Years" localSheetId="28">#REF!</definedName>
    <definedName name="Years" localSheetId="1">#REF!</definedName>
    <definedName name="Years">#REF!</definedName>
    <definedName name="YearsA" localSheetId="28">#REF!</definedName>
    <definedName name="YearsA" localSheetId="1">#REF!</definedName>
    <definedName name="YearsA">#REF!</definedName>
    <definedName name="yieldsfield" localSheetId="1">#REF!</definedName>
    <definedName name="yieldsfield">#REF!</definedName>
    <definedName name="yieldstoevaluate" localSheetId="1">#REF!</definedName>
    <definedName name="yieldstoevaluate">#REF!</definedName>
    <definedName name="YR0" localSheetId="1">#REF!</definedName>
    <definedName name="YR0">#REF!</definedName>
    <definedName name="YRP" localSheetId="1">#REF!</definedName>
    <definedName name="YRP">#REF!</definedName>
    <definedName name="ytddg" localSheetId="1">#REF!</definedName>
    <definedName name="ytddg">#REF!</definedName>
    <definedName name="Ythd1.5" localSheetId="1">#REF!</definedName>
    <definedName name="Ythd1.5">#REF!</definedName>
    <definedName name="ythdg" localSheetId="1">#REF!</definedName>
    <definedName name="ythdg">#REF!</definedName>
    <definedName name="Ythdgoi" localSheetId="1">#REF!</definedName>
    <definedName name="Ythdgoi">#REF!</definedName>
    <definedName name="ỵu" hidden="1">{"'Sheet1'!$L$16"}</definedName>
    <definedName name="yyjy_ukyu" hidden="1">{"'Sheet1'!$L$16"}</definedName>
    <definedName name="Z" localSheetId="28">#REF!</definedName>
    <definedName name="Z" localSheetId="1">#REF!</definedName>
    <definedName name="Z">#REF!</definedName>
    <definedName name="ZD" localSheetId="1">#REF!</definedName>
    <definedName name="ZD">#REF!</definedName>
    <definedName name="Zloadmin" localSheetId="1">#REF!</definedName>
    <definedName name="Zloadmin">#REF!</definedName>
    <definedName name="ZloadminS" localSheetId="1">#REF!</definedName>
    <definedName name="ZloadminS">#REF!</definedName>
    <definedName name="ZS1A" localSheetId="1">#REF!</definedName>
    <definedName name="ZS1A">#REF!</definedName>
    <definedName name="ZS1C" localSheetId="1">#REF!</definedName>
    <definedName name="ZS1C">#REF!</definedName>
    <definedName name="ZXD" localSheetId="1">#REF!</definedName>
    <definedName name="ZXD">#REF!</definedName>
    <definedName name="ZYX" localSheetId="0">#REF!</definedName>
    <definedName name="ZYX" localSheetId="28">#REF!</definedName>
    <definedName name="ZYX" localSheetId="1">#REF!</definedName>
    <definedName name="ZYX" localSheetId="30">#REF!</definedName>
    <definedName name="ZYX">#REF!</definedName>
    <definedName name="ZZZ" localSheetId="0">#REF!</definedName>
    <definedName name="ZZZ" localSheetId="28">#REF!</definedName>
    <definedName name="ZZZ" localSheetId="1">#REF!</definedName>
    <definedName name="ZZZ" localSheetId="30">#REF!</definedName>
    <definedName name="ZZZ">#REF!</definedName>
    <definedName name="전" localSheetId="1">#REF!</definedName>
    <definedName name="전">#REF!</definedName>
    <definedName name="주택사업본부" localSheetId="1">#REF!</definedName>
    <definedName name="주택사업본부">#REF!</definedName>
    <definedName name="철구사업본부" localSheetId="1">#REF!</definedName>
    <definedName name="철구사업본부">#REF!</definedName>
  </definedNames>
  <calcPr calcId="191029"/>
</workbook>
</file>

<file path=xl/calcChain.xml><?xml version="1.0" encoding="utf-8"?>
<calcChain xmlns="http://schemas.openxmlformats.org/spreadsheetml/2006/main">
  <c r="F133" i="88" l="1"/>
  <c r="G133" i="88" s="1"/>
  <c r="H133" i="88" l="1"/>
  <c r="F126" i="88" l="1"/>
  <c r="F119" i="88"/>
  <c r="F99" i="88"/>
  <c r="F24" i="88"/>
  <c r="G24" i="88" s="1"/>
  <c r="H24" i="88" s="1"/>
  <c r="G126" i="88" l="1"/>
  <c r="H126" i="88" s="1"/>
  <c r="G119" i="88"/>
  <c r="H119" i="88" s="1"/>
  <c r="G99" i="88"/>
  <c r="H99" i="88" s="1"/>
  <c r="D7" i="81" l="1"/>
  <c r="J42" i="90" l="1"/>
  <c r="J39" i="90"/>
  <c r="K39" i="90" s="1"/>
  <c r="F215" i="88"/>
  <c r="G215" i="88" s="1"/>
  <c r="F80" i="88"/>
  <c r="D4" i="88"/>
  <c r="G19" i="92"/>
  <c r="G18" i="92"/>
  <c r="H18" i="92" s="1"/>
  <c r="I18" i="92" s="1"/>
  <c r="G17" i="92"/>
  <c r="G16" i="92"/>
  <c r="G15" i="92"/>
  <c r="G14" i="92"/>
  <c r="G12" i="92"/>
  <c r="G13" i="92"/>
  <c r="G11" i="92"/>
  <c r="H11" i="92" s="1"/>
  <c r="I11" i="92" s="1"/>
  <c r="H215" i="88" l="1"/>
  <c r="G80" i="88"/>
  <c r="H80" i="88" s="1"/>
  <c r="H19" i="92"/>
  <c r="I19" i="92" s="1"/>
  <c r="H17" i="92"/>
  <c r="I17" i="92" s="1"/>
  <c r="H16" i="92"/>
  <c r="I16" i="92" s="1"/>
  <c r="H15" i="92"/>
  <c r="I15" i="92" s="1"/>
  <c r="H14" i="92"/>
  <c r="I14" i="92" s="1"/>
  <c r="H12" i="92"/>
  <c r="I12" i="92" s="1"/>
  <c r="H13" i="92"/>
  <c r="I13" i="92" s="1"/>
  <c r="E4" i="92" l="1"/>
  <c r="G4" i="92" s="1"/>
  <c r="G32" i="92"/>
  <c r="H32" i="92" s="1"/>
  <c r="I32" i="92" s="1"/>
  <c r="G31" i="92"/>
  <c r="H31" i="92" s="1"/>
  <c r="I31" i="92" s="1"/>
  <c r="G30" i="92"/>
  <c r="H30" i="92" s="1"/>
  <c r="I30" i="92" s="1"/>
  <c r="G28" i="92"/>
  <c r="H28" i="92" s="1"/>
  <c r="I28" i="92" s="1"/>
  <c r="G27" i="92"/>
  <c r="H27" i="92" s="1"/>
  <c r="I27" i="92" s="1"/>
  <c r="G26" i="92"/>
  <c r="H26" i="92" s="1"/>
  <c r="I26" i="92" s="1"/>
  <c r="G25" i="92"/>
  <c r="H25" i="92" s="1"/>
  <c r="I25" i="92" s="1"/>
  <c r="G24" i="92"/>
  <c r="H24" i="92" s="1"/>
  <c r="I24" i="92" s="1"/>
  <c r="G23" i="92"/>
  <c r="G10" i="92"/>
  <c r="H10" i="92" s="1"/>
  <c r="I10" i="92" s="1"/>
  <c r="G9" i="92"/>
  <c r="H9" i="92" s="1"/>
  <c r="I9" i="92" s="1"/>
  <c r="G8" i="92"/>
  <c r="H8" i="92" s="1"/>
  <c r="I8" i="92" s="1"/>
  <c r="G7" i="92"/>
  <c r="H7" i="92" s="1"/>
  <c r="I7" i="92" s="1"/>
  <c r="G6" i="92"/>
  <c r="H6" i="92" s="1"/>
  <c r="I6" i="92" s="1"/>
  <c r="G5" i="92"/>
  <c r="H5" i="92" s="1"/>
  <c r="I5" i="92" s="1"/>
  <c r="H4" i="92" l="1"/>
  <c r="G3" i="92"/>
  <c r="G22" i="92"/>
  <c r="H23" i="92"/>
  <c r="I4" i="92" l="1"/>
  <c r="H3" i="92"/>
  <c r="G33" i="92"/>
  <c r="E224" i="88" s="1"/>
  <c r="H22" i="92"/>
  <c r="I23" i="92"/>
  <c r="I22" i="92" s="1"/>
  <c r="I3" i="92" l="1"/>
  <c r="I33" i="92" s="1"/>
  <c r="H33" i="92"/>
  <c r="F145" i="88" l="1"/>
  <c r="G145" i="88" l="1"/>
  <c r="H145" i="88" s="1"/>
  <c r="F10" i="22" l="1"/>
  <c r="F9" i="22"/>
  <c r="F8" i="22"/>
  <c r="H8" i="22" s="1"/>
  <c r="F7" i="22"/>
  <c r="F6" i="22"/>
  <c r="F5" i="22"/>
  <c r="F4" i="22"/>
  <c r="F3" i="22"/>
  <c r="H3" i="22" s="1"/>
  <c r="H4" i="22" l="1"/>
  <c r="J4" i="22" s="1"/>
  <c r="H6" i="22"/>
  <c r="J6" i="22" s="1"/>
  <c r="K6" i="22" s="1"/>
  <c r="H9" i="22"/>
  <c r="J9" i="22" s="1"/>
  <c r="K9" i="22" s="1"/>
  <c r="H10" i="22"/>
  <c r="J10" i="22" s="1"/>
  <c r="K10" i="22" s="1"/>
  <c r="H5" i="22"/>
  <c r="J5" i="22" s="1"/>
  <c r="K5" i="22" s="1"/>
  <c r="H7" i="22"/>
  <c r="J7" i="22" s="1"/>
  <c r="K7" i="22" s="1"/>
  <c r="J3" i="22"/>
  <c r="K3" i="22" s="1"/>
  <c r="J8" i="22"/>
  <c r="K8" i="22" s="1"/>
  <c r="K4" i="22" l="1"/>
  <c r="D3" i="89"/>
  <c r="F46" i="90"/>
  <c r="G46" i="90" s="1"/>
  <c r="H46" i="90" s="1"/>
  <c r="F135" i="88" l="1"/>
  <c r="G135" i="88" s="1"/>
  <c r="H135" i="88" s="1"/>
  <c r="F4" i="88" l="1"/>
  <c r="F63" i="88"/>
  <c r="G63" i="88" s="1"/>
  <c r="F197" i="88"/>
  <c r="G197" i="88" s="1"/>
  <c r="H197" i="88" s="1"/>
  <c r="F201" i="88"/>
  <c r="G201" i="88" s="1"/>
  <c r="H201" i="88" s="1"/>
  <c r="F203" i="88"/>
  <c r="G203" i="88" s="1"/>
  <c r="F206" i="88"/>
  <c r="G206" i="88" s="1"/>
  <c r="F209" i="88"/>
  <c r="F212" i="88"/>
  <c r="G212" i="88" s="1"/>
  <c r="F47" i="90"/>
  <c r="G47" i="90" s="1"/>
  <c r="H47" i="90" s="1"/>
  <c r="F45" i="90"/>
  <c r="G45" i="90" s="1"/>
  <c r="H45" i="90" s="1"/>
  <c r="F44" i="90"/>
  <c r="F43" i="90"/>
  <c r="F42" i="90"/>
  <c r="G42" i="90" s="1"/>
  <c r="H42" i="90" s="1"/>
  <c r="F41" i="90"/>
  <c r="G41" i="90" s="1"/>
  <c r="H41" i="90" s="1"/>
  <c r="F40" i="90"/>
  <c r="F39" i="90"/>
  <c r="F38" i="90"/>
  <c r="F37" i="90"/>
  <c r="G37" i="90" s="1"/>
  <c r="H37" i="90" s="1"/>
  <c r="F36" i="90"/>
  <c r="F48" i="90" l="1"/>
  <c r="E223" i="88" s="1"/>
  <c r="H212" i="88"/>
  <c r="G209" i="88"/>
  <c r="H209" i="88" s="1"/>
  <c r="H206" i="88"/>
  <c r="H63" i="88"/>
  <c r="H203" i="88"/>
  <c r="G39" i="90"/>
  <c r="H39" i="90" s="1"/>
  <c r="G36" i="90"/>
  <c r="G40" i="90"/>
  <c r="H40" i="90" s="1"/>
  <c r="G44" i="90"/>
  <c r="H44" i="90" s="1"/>
  <c r="G38" i="90"/>
  <c r="H38" i="90" s="1"/>
  <c r="G43" i="90"/>
  <c r="H43" i="90" s="1"/>
  <c r="H36" i="90" l="1"/>
  <c r="H48" i="90" s="1"/>
  <c r="F223" i="88" s="1"/>
  <c r="G48" i="90"/>
  <c r="F224" i="88"/>
  <c r="G223" i="88" l="1"/>
  <c r="H223" i="88" s="1"/>
  <c r="G224" i="88"/>
  <c r="H224" i="88" s="1"/>
  <c r="D5" i="81" l="1"/>
  <c r="G4" i="88"/>
  <c r="F15" i="88"/>
  <c r="F16" i="88"/>
  <c r="G16" i="88" s="1"/>
  <c r="F28" i="88"/>
  <c r="H28" i="88" s="1"/>
  <c r="F39" i="88"/>
  <c r="G39" i="88" s="1"/>
  <c r="H39" i="88" s="1"/>
  <c r="F51" i="88"/>
  <c r="G51" i="88" s="1"/>
  <c r="I6" i="81"/>
  <c r="H13" i="15"/>
  <c r="C7" i="18"/>
  <c r="E7" i="18" s="1"/>
  <c r="C8" i="18"/>
  <c r="E8" i="18" s="1"/>
  <c r="C9" i="18"/>
  <c r="E9" i="18" s="1"/>
  <c r="C17" i="19"/>
  <c r="D17" i="19" s="1"/>
  <c r="C16" i="19"/>
  <c r="D16" i="19" s="1"/>
  <c r="C15" i="19"/>
  <c r="C13" i="19"/>
  <c r="D13" i="19" s="1"/>
  <c r="C12" i="19"/>
  <c r="D12" i="19" s="1"/>
  <c r="C11" i="19"/>
  <c r="D11" i="19" s="1"/>
  <c r="C9" i="19"/>
  <c r="D9" i="19" s="1"/>
  <c r="C8" i="19"/>
  <c r="D8" i="19" s="1"/>
  <c r="C7" i="19"/>
  <c r="D10" i="78"/>
  <c r="E12" i="79"/>
  <c r="G12" i="79" s="1"/>
  <c r="E10" i="79"/>
  <c r="G10" i="79" s="1"/>
  <c r="F10" i="80"/>
  <c r="F9" i="80"/>
  <c r="F8" i="80"/>
  <c r="F7" i="80"/>
  <c r="E11" i="79"/>
  <c r="G11" i="79" s="1"/>
  <c r="N8" i="60"/>
  <c r="N9" i="60"/>
  <c r="N10" i="60"/>
  <c r="N11" i="60"/>
  <c r="N12" i="60"/>
  <c r="N13" i="60"/>
  <c r="N14" i="60"/>
  <c r="N15" i="60"/>
  <c r="N16" i="60"/>
  <c r="K8" i="60"/>
  <c r="K9" i="60"/>
  <c r="K10" i="60"/>
  <c r="K11" i="60"/>
  <c r="K12" i="60"/>
  <c r="K13" i="60"/>
  <c r="K14" i="60"/>
  <c r="K15" i="60"/>
  <c r="K16" i="60"/>
  <c r="F8" i="60"/>
  <c r="G8" i="60" s="1"/>
  <c r="H8" i="60" s="1"/>
  <c r="F9" i="60"/>
  <c r="G9" i="60" s="1"/>
  <c r="H9" i="60" s="1"/>
  <c r="F10" i="60"/>
  <c r="G10" i="60" s="1"/>
  <c r="H10" i="60" s="1"/>
  <c r="F11" i="60"/>
  <c r="G11" i="60" s="1"/>
  <c r="H11" i="60" s="1"/>
  <c r="F12" i="60"/>
  <c r="G12" i="60" s="1"/>
  <c r="H12" i="60" s="1"/>
  <c r="F13" i="60"/>
  <c r="G13" i="60" s="1"/>
  <c r="H13" i="60" s="1"/>
  <c r="F14" i="60"/>
  <c r="G14" i="60" s="1"/>
  <c r="H14" i="60" s="1"/>
  <c r="F15" i="60"/>
  <c r="G15" i="60" s="1"/>
  <c r="H15" i="60" s="1"/>
  <c r="F16" i="60"/>
  <c r="G16" i="60" s="1"/>
  <c r="H16" i="60" s="1"/>
  <c r="E8" i="60"/>
  <c r="E9" i="60"/>
  <c r="E10" i="60"/>
  <c r="E11" i="60"/>
  <c r="E12" i="60"/>
  <c r="E13" i="60"/>
  <c r="E14" i="60"/>
  <c r="E15" i="60"/>
  <c r="E16" i="60"/>
  <c r="B9" i="60"/>
  <c r="C9" i="60" s="1"/>
  <c r="B13" i="60"/>
  <c r="C13" i="60" s="1"/>
  <c r="B8" i="60"/>
  <c r="C8" i="60" s="1"/>
  <c r="B10" i="60"/>
  <c r="C10" i="60" s="1"/>
  <c r="B11" i="60"/>
  <c r="C11" i="60" s="1"/>
  <c r="B12" i="60"/>
  <c r="C12" i="60" s="1"/>
  <c r="B14" i="60"/>
  <c r="C14" i="60" s="1"/>
  <c r="B15" i="60"/>
  <c r="C15" i="60" s="1"/>
  <c r="B16" i="60"/>
  <c r="C16" i="60" s="1"/>
  <c r="F6" i="61"/>
  <c r="F7" i="61"/>
  <c r="F8" i="61"/>
  <c r="F9" i="61"/>
  <c r="F10" i="61"/>
  <c r="F11" i="61"/>
  <c r="F12" i="61"/>
  <c r="F13" i="61"/>
  <c r="F14" i="61"/>
  <c r="F5" i="61"/>
  <c r="B7" i="60"/>
  <c r="C7" i="60" s="1"/>
  <c r="F5" i="79"/>
  <c r="F6" i="79" s="1"/>
  <c r="F7" i="60"/>
  <c r="G7" i="60" s="1"/>
  <c r="H7" i="60" s="1"/>
  <c r="B20" i="3"/>
  <c r="C16" i="77"/>
  <c r="D16" i="77" s="1"/>
  <c r="C15" i="77"/>
  <c r="D15" i="77" s="1"/>
  <c r="C13" i="77"/>
  <c r="D13" i="77" s="1"/>
  <c r="C5" i="3"/>
  <c r="C12" i="3" s="1"/>
  <c r="B12" i="3" s="1"/>
  <c r="H12" i="3" s="1"/>
  <c r="D15" i="38"/>
  <c r="C7" i="77"/>
  <c r="D7" i="77" s="1"/>
  <c r="D12" i="38"/>
  <c r="F12" i="38" s="1"/>
  <c r="C19" i="77" s="1"/>
  <c r="D19" i="77" s="1"/>
  <c r="D6" i="38"/>
  <c r="E6" i="38" s="1"/>
  <c r="A3" i="17"/>
  <c r="D41" i="68"/>
  <c r="P8" i="65" s="1"/>
  <c r="P117" i="65" s="1"/>
  <c r="I116" i="62" s="1"/>
  <c r="D27" i="68"/>
  <c r="D26" i="68"/>
  <c r="D25" i="68"/>
  <c r="D24" i="68"/>
  <c r="D23" i="68"/>
  <c r="D22" i="68"/>
  <c r="D21" i="68"/>
  <c r="D20" i="68"/>
  <c r="D19" i="68"/>
  <c r="D18" i="68"/>
  <c r="E17" i="68"/>
  <c r="D17" i="68"/>
  <c r="D16" i="68"/>
  <c r="D15" i="68"/>
  <c r="D14" i="68"/>
  <c r="D13" i="68"/>
  <c r="D12" i="68"/>
  <c r="D11" i="68"/>
  <c r="D10" i="68"/>
  <c r="D9" i="68"/>
  <c r="D8" i="68"/>
  <c r="D7" i="68"/>
  <c r="D51" i="67"/>
  <c r="F51" i="67" s="1"/>
  <c r="G51" i="67" s="1"/>
  <c r="H51" i="67" s="1"/>
  <c r="C49" i="67"/>
  <c r="D49" i="67" s="1"/>
  <c r="E49" i="67" s="1"/>
  <c r="C48" i="67"/>
  <c r="D48" i="67" s="1"/>
  <c r="E48" i="67" s="1"/>
  <c r="C47" i="67"/>
  <c r="D47" i="67" s="1"/>
  <c r="C46" i="67"/>
  <c r="D46" i="67" s="1"/>
  <c r="E46" i="67" s="1"/>
  <c r="C45" i="67"/>
  <c r="D45" i="67" s="1"/>
  <c r="C44" i="67"/>
  <c r="D44" i="67" s="1"/>
  <c r="E44" i="67" s="1"/>
  <c r="C43" i="67"/>
  <c r="D43" i="67" s="1"/>
  <c r="C42" i="67"/>
  <c r="D42" i="67" s="1"/>
  <c r="C41" i="67"/>
  <c r="D41" i="67" s="1"/>
  <c r="F41" i="67" s="1"/>
  <c r="C40" i="67"/>
  <c r="D40" i="67" s="1"/>
  <c r="F39" i="67"/>
  <c r="G39" i="67" s="1"/>
  <c r="H39" i="67" s="1"/>
  <c r="D38" i="67"/>
  <c r="D37" i="67"/>
  <c r="F37" i="67" s="1"/>
  <c r="D36" i="67"/>
  <c r="F36" i="67" s="1"/>
  <c r="C35" i="67"/>
  <c r="D35" i="67" s="1"/>
  <c r="F35" i="67" s="1"/>
  <c r="D32" i="67"/>
  <c r="F32" i="67" s="1"/>
  <c r="D31" i="67"/>
  <c r="F31" i="67" s="1"/>
  <c r="D30" i="67"/>
  <c r="D29" i="67"/>
  <c r="E29" i="67" s="1"/>
  <c r="D28" i="67"/>
  <c r="F28" i="67" s="1"/>
  <c r="D27" i="67"/>
  <c r="E27" i="67" s="1"/>
  <c r="D26" i="67"/>
  <c r="D25" i="67"/>
  <c r="D24" i="67"/>
  <c r="D23" i="67"/>
  <c r="E23" i="67" s="1"/>
  <c r="D22" i="67"/>
  <c r="F22" i="67" s="1"/>
  <c r="D21" i="67"/>
  <c r="D20" i="67"/>
  <c r="D19" i="67"/>
  <c r="E19" i="67" s="1"/>
  <c r="D18" i="67"/>
  <c r="D17" i="67"/>
  <c r="F17" i="67" s="1"/>
  <c r="D16" i="67"/>
  <c r="F16" i="67" s="1"/>
  <c r="D15" i="67"/>
  <c r="E15" i="67" s="1"/>
  <c r="D14" i="67"/>
  <c r="F14" i="67" s="1"/>
  <c r="D13" i="67"/>
  <c r="E13" i="67" s="1"/>
  <c r="D12" i="67"/>
  <c r="A4" i="67"/>
  <c r="K7" i="66"/>
  <c r="K49" i="66" s="1"/>
  <c r="O7" i="66"/>
  <c r="N7" i="66"/>
  <c r="N54" i="66" s="1"/>
  <c r="M7" i="66"/>
  <c r="L7" i="66"/>
  <c r="J7" i="66"/>
  <c r="A3" i="66"/>
  <c r="J135" i="65"/>
  <c r="G135" i="65"/>
  <c r="E135" i="65"/>
  <c r="J133" i="65"/>
  <c r="G133" i="65"/>
  <c r="E133" i="65"/>
  <c r="J132" i="65"/>
  <c r="G132" i="65"/>
  <c r="E132" i="65"/>
  <c r="J130" i="65"/>
  <c r="G130" i="65"/>
  <c r="E130" i="65"/>
  <c r="J129" i="65"/>
  <c r="G129" i="65"/>
  <c r="E129" i="65"/>
  <c r="J127" i="65"/>
  <c r="G127" i="65"/>
  <c r="E127" i="65"/>
  <c r="J115" i="65"/>
  <c r="H115" i="65"/>
  <c r="G115" i="65"/>
  <c r="F115" i="65"/>
  <c r="E115" i="65"/>
  <c r="J113" i="65"/>
  <c r="H113" i="65"/>
  <c r="G113" i="65"/>
  <c r="F113" i="65"/>
  <c r="E113" i="65"/>
  <c r="J112" i="65"/>
  <c r="H112" i="65"/>
  <c r="G112" i="65"/>
  <c r="F112" i="65"/>
  <c r="E112" i="65"/>
  <c r="J110" i="65"/>
  <c r="H110" i="65"/>
  <c r="G110" i="65"/>
  <c r="F110" i="65"/>
  <c r="E110" i="65"/>
  <c r="K8" i="65"/>
  <c r="J109" i="65"/>
  <c r="P109" i="65" s="1"/>
  <c r="I108" i="62" s="1"/>
  <c r="H109" i="65"/>
  <c r="G109" i="65"/>
  <c r="F109" i="65"/>
  <c r="E109" i="65"/>
  <c r="J107" i="65"/>
  <c r="H107" i="65"/>
  <c r="G107" i="65"/>
  <c r="F107" i="65"/>
  <c r="E107" i="65"/>
  <c r="K107" i="65" s="1"/>
  <c r="J105" i="65"/>
  <c r="G105" i="65"/>
  <c r="F105" i="65"/>
  <c r="E105" i="65"/>
  <c r="J103" i="65"/>
  <c r="G103" i="65"/>
  <c r="F103" i="65"/>
  <c r="E103" i="65"/>
  <c r="J102" i="65"/>
  <c r="G102" i="65"/>
  <c r="F102" i="65"/>
  <c r="E102" i="65"/>
  <c r="J100" i="65"/>
  <c r="G100" i="65"/>
  <c r="F100" i="65"/>
  <c r="E100" i="65"/>
  <c r="J99" i="65"/>
  <c r="G99" i="65"/>
  <c r="F99" i="65"/>
  <c r="E99" i="65"/>
  <c r="K99" i="65" s="1"/>
  <c r="J97" i="65"/>
  <c r="G97" i="65"/>
  <c r="F97" i="65"/>
  <c r="E97" i="65"/>
  <c r="J96" i="65"/>
  <c r="G96" i="65"/>
  <c r="F96" i="65"/>
  <c r="E96" i="65"/>
  <c r="K96" i="65" s="1"/>
  <c r="T95" i="65"/>
  <c r="T94" i="65"/>
  <c r="J94" i="65"/>
  <c r="G94" i="65"/>
  <c r="F94" i="65"/>
  <c r="E94" i="65"/>
  <c r="E92" i="65"/>
  <c r="E90" i="65"/>
  <c r="K90" i="65" s="1"/>
  <c r="Q90" i="65" s="1"/>
  <c r="H89" i="62" s="1"/>
  <c r="E89" i="65"/>
  <c r="E87" i="65"/>
  <c r="K87" i="65" s="1"/>
  <c r="Q87" i="65" s="1"/>
  <c r="H86" i="62" s="1"/>
  <c r="E86" i="65"/>
  <c r="E84" i="65"/>
  <c r="K84" i="65" s="1"/>
  <c r="Q84" i="65" s="1"/>
  <c r="H83" i="62" s="1"/>
  <c r="E83" i="65"/>
  <c r="E81" i="65"/>
  <c r="K81" i="65" s="1"/>
  <c r="Q81" i="65" s="1"/>
  <c r="H80" i="62" s="1"/>
  <c r="E79" i="65"/>
  <c r="E77" i="65"/>
  <c r="E76" i="65"/>
  <c r="E74" i="65"/>
  <c r="E73" i="65"/>
  <c r="E71" i="65"/>
  <c r="E70" i="65"/>
  <c r="E68" i="65"/>
  <c r="K68" i="65" s="1"/>
  <c r="Q68" i="65" s="1"/>
  <c r="H67" i="62" s="1"/>
  <c r="O64" i="65"/>
  <c r="J62" i="65"/>
  <c r="P62" i="65" s="1"/>
  <c r="I61" i="62" s="1"/>
  <c r="G62" i="65"/>
  <c r="M8" i="65"/>
  <c r="F62" i="65"/>
  <c r="E62" i="65"/>
  <c r="J60" i="65"/>
  <c r="G60" i="65"/>
  <c r="M60" i="65" s="1"/>
  <c r="F60" i="65"/>
  <c r="E60" i="65"/>
  <c r="K60" i="65" s="1"/>
  <c r="J59" i="65"/>
  <c r="G59" i="65"/>
  <c r="F59" i="65"/>
  <c r="E59" i="65"/>
  <c r="J57" i="65"/>
  <c r="G57" i="65"/>
  <c r="F57" i="65"/>
  <c r="E57" i="65"/>
  <c r="J56" i="65"/>
  <c r="G56" i="65"/>
  <c r="F56" i="65"/>
  <c r="E56" i="65"/>
  <c r="J54" i="65"/>
  <c r="G54" i="65"/>
  <c r="F54" i="65"/>
  <c r="E54" i="65"/>
  <c r="J44" i="65"/>
  <c r="G44" i="65"/>
  <c r="E44" i="65"/>
  <c r="K44" i="65" s="1"/>
  <c r="J42" i="65"/>
  <c r="G42" i="65"/>
  <c r="E42" i="65"/>
  <c r="J41" i="65"/>
  <c r="H41" i="65"/>
  <c r="G41" i="65"/>
  <c r="F41" i="65"/>
  <c r="E41" i="65"/>
  <c r="J39" i="65"/>
  <c r="H39" i="65"/>
  <c r="G39" i="65"/>
  <c r="F39" i="65"/>
  <c r="E39" i="65"/>
  <c r="J38" i="65"/>
  <c r="H38" i="65"/>
  <c r="G38" i="65"/>
  <c r="F38" i="65"/>
  <c r="E38" i="65"/>
  <c r="K38" i="65" s="1"/>
  <c r="J36" i="65"/>
  <c r="H36" i="65"/>
  <c r="G36" i="65"/>
  <c r="F36" i="65"/>
  <c r="E36" i="65"/>
  <c r="J33" i="65"/>
  <c r="H33" i="65"/>
  <c r="N8" i="65"/>
  <c r="G33" i="65"/>
  <c r="F33" i="65"/>
  <c r="E33" i="65"/>
  <c r="J31" i="65"/>
  <c r="H31" i="65"/>
  <c r="G31" i="65"/>
  <c r="M31" i="65" s="1"/>
  <c r="F31" i="65"/>
  <c r="E31" i="65"/>
  <c r="K31" i="65" s="1"/>
  <c r="J30" i="65"/>
  <c r="H30" i="65"/>
  <c r="G30" i="65"/>
  <c r="F30" i="65"/>
  <c r="E30" i="65"/>
  <c r="M29" i="65"/>
  <c r="J28" i="65"/>
  <c r="H28" i="65"/>
  <c r="N28" i="65" s="1"/>
  <c r="G28" i="65"/>
  <c r="F28" i="65"/>
  <c r="E28" i="65"/>
  <c r="J26" i="65"/>
  <c r="H26" i="65"/>
  <c r="G26" i="65"/>
  <c r="F26" i="65"/>
  <c r="E26" i="65"/>
  <c r="J24" i="65"/>
  <c r="H24" i="65"/>
  <c r="G24" i="65"/>
  <c r="F24" i="65"/>
  <c r="E24" i="65"/>
  <c r="J23" i="65"/>
  <c r="H23" i="65"/>
  <c r="G23" i="65"/>
  <c r="M23" i="65" s="1"/>
  <c r="F23" i="65"/>
  <c r="E23" i="65"/>
  <c r="K23" i="65" s="1"/>
  <c r="G21" i="65"/>
  <c r="J21" i="65"/>
  <c r="H21" i="65"/>
  <c r="F21" i="65"/>
  <c r="E21" i="65"/>
  <c r="J20" i="65"/>
  <c r="H20" i="65"/>
  <c r="G20" i="65"/>
  <c r="F20" i="65"/>
  <c r="E20" i="65"/>
  <c r="K20" i="65" s="1"/>
  <c r="J18" i="65"/>
  <c r="H18" i="65"/>
  <c r="G18" i="65"/>
  <c r="F18" i="65"/>
  <c r="E18" i="65"/>
  <c r="K18" i="65" s="1"/>
  <c r="T8" i="65"/>
  <c r="T93" i="65" s="1"/>
  <c r="M25" i="65"/>
  <c r="L8" i="65"/>
  <c r="L14" i="65" s="1"/>
  <c r="K32" i="65"/>
  <c r="J135" i="64"/>
  <c r="P135" i="64" s="1"/>
  <c r="H135" i="64"/>
  <c r="N135" i="64" s="1"/>
  <c r="G135" i="64"/>
  <c r="M135" i="64" s="1"/>
  <c r="F135" i="64"/>
  <c r="L135" i="64" s="1"/>
  <c r="E135" i="64"/>
  <c r="K135" i="64" s="1"/>
  <c r="P134" i="64"/>
  <c r="N134" i="64"/>
  <c r="M134" i="64"/>
  <c r="L134" i="64"/>
  <c r="K134" i="64"/>
  <c r="J133" i="64"/>
  <c r="P133" i="64" s="1"/>
  <c r="H133" i="64"/>
  <c r="N133" i="64" s="1"/>
  <c r="G133" i="64"/>
  <c r="M133" i="64" s="1"/>
  <c r="F133" i="64"/>
  <c r="L133" i="64" s="1"/>
  <c r="E133" i="64"/>
  <c r="K133" i="64" s="1"/>
  <c r="J132" i="64"/>
  <c r="P132" i="64" s="1"/>
  <c r="H132" i="64"/>
  <c r="N132" i="64" s="1"/>
  <c r="G132" i="64"/>
  <c r="M132" i="64" s="1"/>
  <c r="F132" i="64"/>
  <c r="L132" i="64" s="1"/>
  <c r="E132" i="64"/>
  <c r="K132" i="64" s="1"/>
  <c r="P131" i="64"/>
  <c r="N131" i="64"/>
  <c r="M131" i="64"/>
  <c r="L131" i="64"/>
  <c r="K131" i="64"/>
  <c r="J130" i="64"/>
  <c r="P130" i="64" s="1"/>
  <c r="H130" i="64"/>
  <c r="N130" i="64" s="1"/>
  <c r="G130" i="64"/>
  <c r="M130" i="64" s="1"/>
  <c r="F130" i="64"/>
  <c r="L130" i="64" s="1"/>
  <c r="E130" i="64"/>
  <c r="K130" i="64" s="1"/>
  <c r="J129" i="64"/>
  <c r="P129" i="64" s="1"/>
  <c r="E129" i="64"/>
  <c r="K129" i="64" s="1"/>
  <c r="H129" i="64"/>
  <c r="N129" i="64" s="1"/>
  <c r="G129" i="64"/>
  <c r="M129" i="64" s="1"/>
  <c r="F129" i="64"/>
  <c r="L129" i="64" s="1"/>
  <c r="P128" i="64"/>
  <c r="N128" i="64"/>
  <c r="M128" i="64"/>
  <c r="L128" i="64"/>
  <c r="K128" i="64"/>
  <c r="J127" i="64"/>
  <c r="P127" i="64" s="1"/>
  <c r="H127" i="64"/>
  <c r="N127" i="64" s="1"/>
  <c r="G127" i="64"/>
  <c r="M127" i="64" s="1"/>
  <c r="F127" i="64"/>
  <c r="L127" i="64" s="1"/>
  <c r="E127" i="64"/>
  <c r="K127" i="64" s="1"/>
  <c r="Q126" i="64"/>
  <c r="P125" i="64"/>
  <c r="N125" i="64"/>
  <c r="M125" i="64"/>
  <c r="L125" i="64"/>
  <c r="K125" i="64"/>
  <c r="P124" i="64"/>
  <c r="N124" i="64"/>
  <c r="M124" i="64"/>
  <c r="L124" i="64"/>
  <c r="K124" i="64"/>
  <c r="P123" i="64"/>
  <c r="N123" i="64"/>
  <c r="M123" i="64"/>
  <c r="L123" i="64"/>
  <c r="K123" i="64"/>
  <c r="P122" i="64"/>
  <c r="N122" i="64"/>
  <c r="M122" i="64"/>
  <c r="L122" i="64"/>
  <c r="K122" i="64"/>
  <c r="P121" i="64"/>
  <c r="N121" i="64"/>
  <c r="M121" i="64"/>
  <c r="L121" i="64"/>
  <c r="K121" i="64"/>
  <c r="P120" i="64"/>
  <c r="N120" i="64"/>
  <c r="M120" i="64"/>
  <c r="L120" i="64"/>
  <c r="K120" i="64"/>
  <c r="P119" i="64"/>
  <c r="O119" i="64"/>
  <c r="N119" i="64"/>
  <c r="M119" i="64"/>
  <c r="L119" i="64"/>
  <c r="K119" i="64"/>
  <c r="P118" i="64"/>
  <c r="O118" i="64"/>
  <c r="N118" i="64"/>
  <c r="M118" i="64"/>
  <c r="L118" i="64"/>
  <c r="K118" i="64"/>
  <c r="P117" i="64"/>
  <c r="O117" i="64"/>
  <c r="N117" i="64"/>
  <c r="M117" i="64"/>
  <c r="L117" i="64"/>
  <c r="K117" i="64"/>
  <c r="Q116" i="64"/>
  <c r="J115" i="64"/>
  <c r="I115" i="64"/>
  <c r="H115" i="64"/>
  <c r="G115" i="64"/>
  <c r="M115" i="64" s="1"/>
  <c r="Q115" i="64" s="1"/>
  <c r="F114" i="62" s="1"/>
  <c r="F115" i="64"/>
  <c r="E115" i="64"/>
  <c r="M114" i="64"/>
  <c r="Q114" i="64" s="1"/>
  <c r="F113" i="62" s="1"/>
  <c r="J113" i="64"/>
  <c r="I113" i="64"/>
  <c r="H113" i="64"/>
  <c r="G113" i="64"/>
  <c r="M113" i="64" s="1"/>
  <c r="Q113" i="64" s="1"/>
  <c r="F112" i="62" s="1"/>
  <c r="F113" i="64"/>
  <c r="E113" i="64"/>
  <c r="J112" i="64"/>
  <c r="I112" i="64"/>
  <c r="H112" i="64"/>
  <c r="G112" i="64"/>
  <c r="M112" i="64" s="1"/>
  <c r="Q112" i="64" s="1"/>
  <c r="F111" i="62" s="1"/>
  <c r="F112" i="64"/>
  <c r="E112" i="64"/>
  <c r="M111" i="64"/>
  <c r="Q111" i="64" s="1"/>
  <c r="F110" i="62" s="1"/>
  <c r="J110" i="64"/>
  <c r="I110" i="64"/>
  <c r="H110" i="64"/>
  <c r="G110" i="64"/>
  <c r="M110" i="64" s="1"/>
  <c r="Q110" i="64" s="1"/>
  <c r="F109" i="62" s="1"/>
  <c r="F110" i="64"/>
  <c r="E110" i="64"/>
  <c r="J109" i="64"/>
  <c r="I109" i="64"/>
  <c r="H109" i="64"/>
  <c r="G109" i="64"/>
  <c r="M109" i="64" s="1"/>
  <c r="Q109" i="64" s="1"/>
  <c r="F108" i="62" s="1"/>
  <c r="F109" i="64"/>
  <c r="E109" i="64"/>
  <c r="M108" i="64"/>
  <c r="Q108" i="64" s="1"/>
  <c r="F107" i="62" s="1"/>
  <c r="J107" i="64"/>
  <c r="I107" i="64"/>
  <c r="H107" i="64"/>
  <c r="G107" i="64"/>
  <c r="M107" i="64"/>
  <c r="Q107" i="64" s="1"/>
  <c r="F106" i="62" s="1"/>
  <c r="F107" i="64"/>
  <c r="E107" i="64"/>
  <c r="Q106" i="64"/>
  <c r="J105" i="64"/>
  <c r="I105" i="64"/>
  <c r="H105" i="64"/>
  <c r="G105" i="64"/>
  <c r="M105" i="64" s="1"/>
  <c r="Q105" i="64" s="1"/>
  <c r="F104" i="62" s="1"/>
  <c r="F105" i="64"/>
  <c r="E105" i="64"/>
  <c r="M104" i="64"/>
  <c r="Q104" i="64" s="1"/>
  <c r="F103" i="62" s="1"/>
  <c r="J103" i="64"/>
  <c r="I103" i="64"/>
  <c r="H103" i="64"/>
  <c r="G103" i="64"/>
  <c r="M103" i="64" s="1"/>
  <c r="Q103" i="64" s="1"/>
  <c r="F102" i="62" s="1"/>
  <c r="F103" i="64"/>
  <c r="E103" i="64"/>
  <c r="J102" i="64"/>
  <c r="I102" i="64"/>
  <c r="H102" i="64"/>
  <c r="G102" i="64"/>
  <c r="M102" i="64" s="1"/>
  <c r="Q102" i="64" s="1"/>
  <c r="F101" i="62" s="1"/>
  <c r="F102" i="64"/>
  <c r="E102" i="64"/>
  <c r="M101" i="64"/>
  <c r="Q101" i="64" s="1"/>
  <c r="F100" i="62" s="1"/>
  <c r="J100" i="64"/>
  <c r="I100" i="64"/>
  <c r="H100" i="64"/>
  <c r="G100" i="64"/>
  <c r="M100" i="64" s="1"/>
  <c r="Q100" i="64" s="1"/>
  <c r="F99" i="62" s="1"/>
  <c r="F100" i="64"/>
  <c r="E100" i="64"/>
  <c r="J99" i="64"/>
  <c r="I99" i="64"/>
  <c r="H99" i="64"/>
  <c r="G99" i="64"/>
  <c r="M99" i="64" s="1"/>
  <c r="Q99" i="64" s="1"/>
  <c r="F98" i="62" s="1"/>
  <c r="F99" i="64"/>
  <c r="E99" i="64"/>
  <c r="M98" i="64"/>
  <c r="Q98" i="64" s="1"/>
  <c r="F97" i="62" s="1"/>
  <c r="J97" i="64"/>
  <c r="I97" i="64"/>
  <c r="H97" i="64"/>
  <c r="G97" i="64"/>
  <c r="M97" i="64" s="1"/>
  <c r="Q97" i="64" s="1"/>
  <c r="F96" i="62" s="1"/>
  <c r="F97" i="64"/>
  <c r="E97" i="64"/>
  <c r="J96" i="64"/>
  <c r="I96" i="64"/>
  <c r="H96" i="64"/>
  <c r="G96" i="64"/>
  <c r="M96" i="64" s="1"/>
  <c r="Q96" i="64" s="1"/>
  <c r="F95" i="62" s="1"/>
  <c r="F96" i="64"/>
  <c r="E96" i="64"/>
  <c r="M95" i="64"/>
  <c r="Q95" i="64" s="1"/>
  <c r="F94" i="62" s="1"/>
  <c r="J94" i="64"/>
  <c r="I94" i="64"/>
  <c r="H94" i="64"/>
  <c r="G94" i="64"/>
  <c r="M94" i="64" s="1"/>
  <c r="Q94" i="64" s="1"/>
  <c r="F93" i="62" s="1"/>
  <c r="F94" i="64"/>
  <c r="E94" i="64"/>
  <c r="Q93" i="64"/>
  <c r="Q63" i="64"/>
  <c r="J62" i="64"/>
  <c r="P62" i="64" s="1"/>
  <c r="I62" i="64"/>
  <c r="O62" i="64" s="1"/>
  <c r="H62" i="64"/>
  <c r="N62" i="64" s="1"/>
  <c r="G62" i="64"/>
  <c r="M62" i="64" s="1"/>
  <c r="F62" i="64"/>
  <c r="L62" i="64" s="1"/>
  <c r="E62" i="64"/>
  <c r="K62" i="64" s="1"/>
  <c r="P61" i="64"/>
  <c r="O61" i="64"/>
  <c r="N61" i="64"/>
  <c r="M61" i="64"/>
  <c r="L61" i="64"/>
  <c r="K61" i="64"/>
  <c r="J60" i="64"/>
  <c r="P60" i="64" s="1"/>
  <c r="I60" i="64"/>
  <c r="O60" i="64" s="1"/>
  <c r="H60" i="64"/>
  <c r="N60" i="64"/>
  <c r="G60" i="64"/>
  <c r="M60" i="64" s="1"/>
  <c r="F60" i="64"/>
  <c r="L60" i="64" s="1"/>
  <c r="E60" i="64"/>
  <c r="K60" i="64" s="1"/>
  <c r="J59" i="64"/>
  <c r="P59" i="64" s="1"/>
  <c r="I59" i="64"/>
  <c r="O59" i="64" s="1"/>
  <c r="H59" i="64"/>
  <c r="N59" i="64" s="1"/>
  <c r="G59" i="64"/>
  <c r="M59" i="64" s="1"/>
  <c r="F59" i="64"/>
  <c r="L59" i="64"/>
  <c r="E59" i="64"/>
  <c r="K59" i="64" s="1"/>
  <c r="P58" i="64"/>
  <c r="O58" i="64"/>
  <c r="N58" i="64"/>
  <c r="M58" i="64"/>
  <c r="L58" i="64"/>
  <c r="K58" i="64"/>
  <c r="J57" i="64"/>
  <c r="P57" i="64" s="1"/>
  <c r="I57" i="64"/>
  <c r="O57" i="64" s="1"/>
  <c r="H57" i="64"/>
  <c r="N57" i="64" s="1"/>
  <c r="G57" i="64"/>
  <c r="M57" i="64" s="1"/>
  <c r="F57" i="64"/>
  <c r="L57" i="64" s="1"/>
  <c r="E57" i="64"/>
  <c r="K57" i="64" s="1"/>
  <c r="J56" i="64"/>
  <c r="P56" i="64" s="1"/>
  <c r="I56" i="64"/>
  <c r="O56" i="64"/>
  <c r="H56" i="64"/>
  <c r="N56" i="64" s="1"/>
  <c r="G56" i="64"/>
  <c r="M56" i="64" s="1"/>
  <c r="F56" i="64"/>
  <c r="L56" i="64"/>
  <c r="E56" i="64"/>
  <c r="K56" i="64" s="1"/>
  <c r="P55" i="64"/>
  <c r="O55" i="64"/>
  <c r="N55" i="64"/>
  <c r="M55" i="64"/>
  <c r="L55" i="64"/>
  <c r="K55" i="64"/>
  <c r="F54" i="64"/>
  <c r="L54" i="64" s="1"/>
  <c r="J54" i="64"/>
  <c r="P54" i="64" s="1"/>
  <c r="I54" i="64"/>
  <c r="O54" i="64" s="1"/>
  <c r="H54" i="64"/>
  <c r="N54" i="64" s="1"/>
  <c r="G54" i="64"/>
  <c r="M54" i="64" s="1"/>
  <c r="E54" i="64"/>
  <c r="K54" i="64" s="1"/>
  <c r="Q53" i="64"/>
  <c r="Q52" i="64"/>
  <c r="P51" i="64"/>
  <c r="N51" i="64"/>
  <c r="M51" i="64"/>
  <c r="L51" i="64"/>
  <c r="K51" i="64"/>
  <c r="P50" i="64"/>
  <c r="N50" i="64"/>
  <c r="M50" i="64"/>
  <c r="L50" i="64"/>
  <c r="K50" i="64"/>
  <c r="P49" i="64"/>
  <c r="N49" i="64"/>
  <c r="M49" i="64"/>
  <c r="L49" i="64"/>
  <c r="K49" i="64"/>
  <c r="P48" i="64"/>
  <c r="N48" i="64"/>
  <c r="M48" i="64"/>
  <c r="L48" i="64"/>
  <c r="K48" i="64"/>
  <c r="P47" i="64"/>
  <c r="N47" i="64"/>
  <c r="M47" i="64"/>
  <c r="L47" i="64"/>
  <c r="K47" i="64"/>
  <c r="P46" i="64"/>
  <c r="N46" i="64"/>
  <c r="M46" i="64"/>
  <c r="L46" i="64"/>
  <c r="K46" i="64"/>
  <c r="Q45" i="64"/>
  <c r="J44" i="64"/>
  <c r="P44" i="64" s="1"/>
  <c r="H44" i="64"/>
  <c r="N44" i="64" s="1"/>
  <c r="G44" i="64"/>
  <c r="M44" i="64" s="1"/>
  <c r="F44" i="64"/>
  <c r="L44" i="64" s="1"/>
  <c r="E44" i="64"/>
  <c r="K44" i="64" s="1"/>
  <c r="P43" i="64"/>
  <c r="N43" i="64"/>
  <c r="M43" i="64"/>
  <c r="L43" i="64"/>
  <c r="K43" i="64"/>
  <c r="J42" i="64"/>
  <c r="P42" i="64" s="1"/>
  <c r="H42" i="64"/>
  <c r="N42" i="64" s="1"/>
  <c r="G42" i="64"/>
  <c r="M42" i="64" s="1"/>
  <c r="F42" i="64"/>
  <c r="L42" i="64" s="1"/>
  <c r="E42" i="64"/>
  <c r="K42" i="64" s="1"/>
  <c r="J41" i="64"/>
  <c r="P41" i="64" s="1"/>
  <c r="I41" i="64"/>
  <c r="O41" i="64" s="1"/>
  <c r="H41" i="64"/>
  <c r="N41" i="64" s="1"/>
  <c r="G41" i="64"/>
  <c r="M41" i="64" s="1"/>
  <c r="F41" i="64"/>
  <c r="L41" i="64" s="1"/>
  <c r="E41" i="64"/>
  <c r="K41" i="64" s="1"/>
  <c r="P40" i="64"/>
  <c r="O40" i="64"/>
  <c r="N40" i="64"/>
  <c r="M40" i="64"/>
  <c r="L40" i="64"/>
  <c r="K40" i="64"/>
  <c r="J39" i="64"/>
  <c r="P39" i="64" s="1"/>
  <c r="I39" i="64"/>
  <c r="O39" i="64" s="1"/>
  <c r="H39" i="64"/>
  <c r="N39" i="64" s="1"/>
  <c r="G39" i="64"/>
  <c r="M39" i="64" s="1"/>
  <c r="F39" i="64"/>
  <c r="L39" i="64" s="1"/>
  <c r="E39" i="64"/>
  <c r="K39" i="64" s="1"/>
  <c r="J38" i="64"/>
  <c r="P38" i="64" s="1"/>
  <c r="I38" i="64"/>
  <c r="O38" i="64" s="1"/>
  <c r="H38" i="64"/>
  <c r="N38" i="64" s="1"/>
  <c r="G38" i="64"/>
  <c r="M38" i="64" s="1"/>
  <c r="F38" i="64"/>
  <c r="L38" i="64" s="1"/>
  <c r="E38" i="64"/>
  <c r="K38" i="64" s="1"/>
  <c r="P37" i="64"/>
  <c r="O37" i="64"/>
  <c r="N37" i="64"/>
  <c r="M37" i="64"/>
  <c r="L37" i="64"/>
  <c r="K37" i="64"/>
  <c r="J36" i="64"/>
  <c r="P36" i="64" s="1"/>
  <c r="I36" i="64"/>
  <c r="O36" i="64" s="1"/>
  <c r="H36" i="64"/>
  <c r="N36" i="64" s="1"/>
  <c r="G36" i="64"/>
  <c r="M36" i="64" s="1"/>
  <c r="F36" i="64"/>
  <c r="L36" i="64" s="1"/>
  <c r="E36" i="64"/>
  <c r="K36" i="64" s="1"/>
  <c r="Q35" i="64"/>
  <c r="P34" i="64"/>
  <c r="N34" i="64"/>
  <c r="M34" i="64"/>
  <c r="L34" i="64"/>
  <c r="K34" i="64"/>
  <c r="H33" i="64"/>
  <c r="N33" i="64" s="1"/>
  <c r="J33" i="64"/>
  <c r="P33" i="64" s="1"/>
  <c r="G33" i="64"/>
  <c r="M33" i="64" s="1"/>
  <c r="F33" i="64"/>
  <c r="L33" i="64" s="1"/>
  <c r="E33" i="64"/>
  <c r="K33" i="64" s="1"/>
  <c r="P32" i="64"/>
  <c r="N32" i="64"/>
  <c r="M32" i="64"/>
  <c r="L32" i="64"/>
  <c r="K32" i="64"/>
  <c r="J31" i="64"/>
  <c r="P31" i="64" s="1"/>
  <c r="E31" i="64"/>
  <c r="K31" i="64" s="1"/>
  <c r="H31" i="64"/>
  <c r="N31" i="64" s="1"/>
  <c r="G31" i="64"/>
  <c r="M31" i="64" s="1"/>
  <c r="F31" i="64"/>
  <c r="L31" i="64" s="1"/>
  <c r="J30" i="64"/>
  <c r="P30" i="64" s="1"/>
  <c r="H30" i="64"/>
  <c r="N30" i="64" s="1"/>
  <c r="G30" i="64"/>
  <c r="M30" i="64" s="1"/>
  <c r="F30" i="64"/>
  <c r="L30" i="64" s="1"/>
  <c r="E30" i="64"/>
  <c r="K30" i="64" s="1"/>
  <c r="P29" i="64"/>
  <c r="N29" i="64"/>
  <c r="M29" i="64"/>
  <c r="L29" i="64"/>
  <c r="K29" i="64"/>
  <c r="J28" i="64"/>
  <c r="P28" i="64" s="1"/>
  <c r="H28" i="64"/>
  <c r="N28" i="64" s="1"/>
  <c r="G28" i="64"/>
  <c r="M28" i="64" s="1"/>
  <c r="F28" i="64"/>
  <c r="L28" i="64" s="1"/>
  <c r="E28" i="64"/>
  <c r="K28" i="64" s="1"/>
  <c r="P27" i="64"/>
  <c r="N27" i="64"/>
  <c r="M27" i="64"/>
  <c r="L27" i="64"/>
  <c r="K27" i="64"/>
  <c r="J26" i="64"/>
  <c r="P26" i="64" s="1"/>
  <c r="H26" i="64"/>
  <c r="N26" i="64" s="1"/>
  <c r="G26" i="64"/>
  <c r="M26" i="64" s="1"/>
  <c r="F26" i="64"/>
  <c r="L26" i="64" s="1"/>
  <c r="E26" i="64"/>
  <c r="K26" i="64" s="1"/>
  <c r="P25" i="64"/>
  <c r="N25" i="64"/>
  <c r="M25" i="64"/>
  <c r="L25" i="64"/>
  <c r="K25" i="64"/>
  <c r="J24" i="64"/>
  <c r="P24" i="64"/>
  <c r="H24" i="64"/>
  <c r="N24" i="64" s="1"/>
  <c r="G24" i="64"/>
  <c r="M24" i="64" s="1"/>
  <c r="F24" i="64"/>
  <c r="L24" i="64" s="1"/>
  <c r="E24" i="64"/>
  <c r="K24" i="64" s="1"/>
  <c r="J23" i="64"/>
  <c r="P23" i="64" s="1"/>
  <c r="H23" i="64"/>
  <c r="N23" i="64" s="1"/>
  <c r="G23" i="64"/>
  <c r="M23" i="64" s="1"/>
  <c r="F23" i="64"/>
  <c r="L23" i="64" s="1"/>
  <c r="E23" i="64"/>
  <c r="K23" i="64"/>
  <c r="P22" i="64"/>
  <c r="N22" i="64"/>
  <c r="M22" i="64"/>
  <c r="L22" i="64"/>
  <c r="K22" i="64"/>
  <c r="J21" i="64"/>
  <c r="P21" i="64" s="1"/>
  <c r="H21" i="64"/>
  <c r="N21" i="64" s="1"/>
  <c r="G21" i="64"/>
  <c r="M21" i="64" s="1"/>
  <c r="F21" i="64"/>
  <c r="L21" i="64" s="1"/>
  <c r="E21" i="64"/>
  <c r="K21" i="64" s="1"/>
  <c r="J20" i="64"/>
  <c r="P20" i="64" s="1"/>
  <c r="H20" i="64"/>
  <c r="N20" i="64" s="1"/>
  <c r="G20" i="64"/>
  <c r="M20" i="64" s="1"/>
  <c r="F20" i="64"/>
  <c r="L20" i="64" s="1"/>
  <c r="E20" i="64"/>
  <c r="K20" i="64" s="1"/>
  <c r="P19" i="64"/>
  <c r="N19" i="64"/>
  <c r="M19" i="64"/>
  <c r="L19" i="64"/>
  <c r="K19" i="64"/>
  <c r="J18" i="64"/>
  <c r="P18" i="64" s="1"/>
  <c r="H18" i="64"/>
  <c r="N18" i="64" s="1"/>
  <c r="G18" i="64"/>
  <c r="M18" i="64" s="1"/>
  <c r="F18" i="64"/>
  <c r="L18" i="64" s="1"/>
  <c r="E18" i="64"/>
  <c r="K18" i="64" s="1"/>
  <c r="Q17" i="64"/>
  <c r="P16" i="64"/>
  <c r="N16" i="64"/>
  <c r="M16" i="64"/>
  <c r="L16" i="64"/>
  <c r="K16" i="64"/>
  <c r="P15" i="64"/>
  <c r="N15" i="64"/>
  <c r="M15" i="64"/>
  <c r="L15" i="64"/>
  <c r="K15" i="64"/>
  <c r="P14" i="64"/>
  <c r="N14" i="64"/>
  <c r="M14" i="64"/>
  <c r="L14" i="64"/>
  <c r="K14" i="64"/>
  <c r="P13" i="64"/>
  <c r="N13" i="64"/>
  <c r="M13" i="64"/>
  <c r="L13" i="64"/>
  <c r="K13" i="64"/>
  <c r="P12" i="64"/>
  <c r="N12" i="64"/>
  <c r="M12" i="64"/>
  <c r="L12" i="64"/>
  <c r="K12" i="64"/>
  <c r="P11" i="64"/>
  <c r="N11" i="64"/>
  <c r="M11" i="64"/>
  <c r="L11" i="64"/>
  <c r="K11" i="64"/>
  <c r="A3" i="64"/>
  <c r="G131" i="63"/>
  <c r="G129" i="63"/>
  <c r="G128" i="63"/>
  <c r="G126" i="63"/>
  <c r="G125" i="63"/>
  <c r="G123" i="63"/>
  <c r="G111" i="63"/>
  <c r="G108" i="63"/>
  <c r="G105" i="63"/>
  <c r="G103" i="63"/>
  <c r="G101" i="63"/>
  <c r="G99" i="63"/>
  <c r="G98" i="63"/>
  <c r="G96" i="63"/>
  <c r="G95" i="63"/>
  <c r="G93" i="63"/>
  <c r="G92" i="63"/>
  <c r="G90" i="63"/>
  <c r="G88" i="63"/>
  <c r="G86" i="63"/>
  <c r="G85" i="63"/>
  <c r="G83" i="63"/>
  <c r="G82" i="63"/>
  <c r="G80" i="63"/>
  <c r="G79" i="63"/>
  <c r="G77" i="63"/>
  <c r="G75" i="63"/>
  <c r="G73" i="63"/>
  <c r="G72" i="63"/>
  <c r="G70" i="63"/>
  <c r="G69" i="63"/>
  <c r="G67" i="63"/>
  <c r="G66" i="63"/>
  <c r="G64" i="63"/>
  <c r="G58" i="63"/>
  <c r="G56" i="63"/>
  <c r="G55" i="63"/>
  <c r="G53" i="63"/>
  <c r="G52" i="63"/>
  <c r="G50" i="63"/>
  <c r="G40" i="63"/>
  <c r="G38" i="63"/>
  <c r="G37" i="63"/>
  <c r="G35" i="63"/>
  <c r="G34" i="63"/>
  <c r="G32" i="63"/>
  <c r="G29" i="63"/>
  <c r="G27" i="63"/>
  <c r="G26" i="63"/>
  <c r="G24" i="63"/>
  <c r="G22" i="63"/>
  <c r="G20" i="63"/>
  <c r="G19" i="63"/>
  <c r="G17" i="63"/>
  <c r="G16" i="63"/>
  <c r="G14" i="63"/>
  <c r="A3" i="63"/>
  <c r="A3" i="65" s="1"/>
  <c r="E124" i="62"/>
  <c r="E122" i="62"/>
  <c r="E121" i="62"/>
  <c r="E119" i="62"/>
  <c r="E118" i="62"/>
  <c r="E116" i="62"/>
  <c r="I91" i="62"/>
  <c r="F91" i="62"/>
  <c r="I90" i="62"/>
  <c r="F90" i="62"/>
  <c r="I89" i="62"/>
  <c r="F89" i="62"/>
  <c r="I88" i="62"/>
  <c r="F88" i="62"/>
  <c r="I87" i="62"/>
  <c r="F87" i="62"/>
  <c r="I86" i="62"/>
  <c r="F86" i="62"/>
  <c r="I85" i="62"/>
  <c r="F85" i="62"/>
  <c r="I84" i="62"/>
  <c r="F84" i="62"/>
  <c r="I83" i="62"/>
  <c r="F83" i="62"/>
  <c r="I82" i="62"/>
  <c r="F82" i="62"/>
  <c r="I81" i="62"/>
  <c r="F81" i="62"/>
  <c r="I80" i="62"/>
  <c r="F80" i="62"/>
  <c r="I78" i="62"/>
  <c r="F78" i="62"/>
  <c r="I77" i="62"/>
  <c r="F77" i="62"/>
  <c r="I76" i="62"/>
  <c r="F76" i="62"/>
  <c r="I75" i="62"/>
  <c r="F75" i="62"/>
  <c r="I74" i="62"/>
  <c r="F74" i="62"/>
  <c r="I73" i="62"/>
  <c r="F73" i="62"/>
  <c r="I72" i="62"/>
  <c r="F72" i="62"/>
  <c r="I71" i="62"/>
  <c r="F71" i="62"/>
  <c r="I70" i="62"/>
  <c r="F70" i="62"/>
  <c r="I69" i="62"/>
  <c r="F69" i="62"/>
  <c r="I68" i="62"/>
  <c r="F68" i="62"/>
  <c r="I67" i="62"/>
  <c r="F67" i="62"/>
  <c r="I64" i="62"/>
  <c r="F64" i="62"/>
  <c r="F63" i="62"/>
  <c r="E50" i="62"/>
  <c r="E48" i="62"/>
  <c r="E47" i="62"/>
  <c r="E45" i="62"/>
  <c r="E15" i="62"/>
  <c r="E13" i="62"/>
  <c r="E12" i="62"/>
  <c r="E10" i="62"/>
  <c r="N7" i="60"/>
  <c r="K7" i="60"/>
  <c r="E7" i="60"/>
  <c r="C126" i="59"/>
  <c r="B126" i="59"/>
  <c r="C125" i="59"/>
  <c r="B125" i="59"/>
  <c r="C124" i="59"/>
  <c r="B124" i="59"/>
  <c r="C123" i="59"/>
  <c r="B123" i="59"/>
  <c r="C122" i="59"/>
  <c r="B122" i="59"/>
  <c r="G119" i="59"/>
  <c r="G118" i="59"/>
  <c r="C118" i="59"/>
  <c r="B118" i="59"/>
  <c r="C117" i="59"/>
  <c r="B117" i="59"/>
  <c r="C116" i="59"/>
  <c r="B116" i="59"/>
  <c r="G115" i="59"/>
  <c r="G114" i="59"/>
  <c r="G113" i="59"/>
  <c r="C112" i="59"/>
  <c r="B112" i="59"/>
  <c r="C111" i="59"/>
  <c r="B111" i="59"/>
  <c r="C110" i="59"/>
  <c r="B110" i="59"/>
  <c r="G109" i="59"/>
  <c r="G108" i="59"/>
  <c r="G107" i="59"/>
  <c r="C106" i="59"/>
  <c r="B106" i="59"/>
  <c r="G103" i="59"/>
  <c r="C102" i="59"/>
  <c r="B102" i="59"/>
  <c r="G98" i="59"/>
  <c r="C98" i="59"/>
  <c r="B98" i="59"/>
  <c r="G97" i="59"/>
  <c r="C97" i="59"/>
  <c r="B97" i="59"/>
  <c r="G96" i="59"/>
  <c r="C96" i="59"/>
  <c r="B96" i="59"/>
  <c r="C95" i="59"/>
  <c r="B95" i="59"/>
  <c r="G94" i="59"/>
  <c r="C94" i="59"/>
  <c r="B94" i="59"/>
  <c r="C93" i="59"/>
  <c r="B93" i="59"/>
  <c r="G91" i="59"/>
  <c r="C91" i="59"/>
  <c r="B91" i="59"/>
  <c r="G90" i="59"/>
  <c r="G89" i="59"/>
  <c r="C88" i="59"/>
  <c r="B88" i="59"/>
  <c r="G87" i="59"/>
  <c r="C87" i="59"/>
  <c r="B87" i="59"/>
  <c r="C86" i="59"/>
  <c r="B86" i="59"/>
  <c r="C85" i="59"/>
  <c r="B85" i="59"/>
  <c r="G84" i="59"/>
  <c r="C84" i="59"/>
  <c r="B84" i="59"/>
  <c r="G83" i="59"/>
  <c r="C83" i="59"/>
  <c r="B83" i="59"/>
  <c r="G82" i="59"/>
  <c r="C82" i="59"/>
  <c r="B82" i="59"/>
  <c r="G81" i="59"/>
  <c r="G80" i="59"/>
  <c r="G79" i="59"/>
  <c r="G78" i="59"/>
  <c r="C78" i="59"/>
  <c r="B78" i="59"/>
  <c r="C77" i="59"/>
  <c r="B77" i="59"/>
  <c r="C76" i="59"/>
  <c r="B76" i="59"/>
  <c r="G75" i="59"/>
  <c r="G74" i="59"/>
  <c r="G73" i="59"/>
  <c r="C73" i="59"/>
  <c r="B73" i="59"/>
  <c r="G72" i="59"/>
  <c r="C72" i="59"/>
  <c r="B72" i="59"/>
  <c r="G71" i="59"/>
  <c r="C71" i="59"/>
  <c r="B71" i="59"/>
  <c r="G70" i="59"/>
  <c r="C70" i="59"/>
  <c r="B70" i="59"/>
  <c r="C69" i="59"/>
  <c r="B69" i="59"/>
  <c r="G68" i="59"/>
  <c r="C68" i="59"/>
  <c r="B68" i="59"/>
  <c r="G67" i="59"/>
  <c r="C67" i="59"/>
  <c r="B67" i="59"/>
  <c r="G64" i="59"/>
  <c r="C64" i="59"/>
  <c r="B64" i="59"/>
  <c r="G63" i="59"/>
  <c r="C63" i="59"/>
  <c r="B63" i="59"/>
  <c r="G60" i="59"/>
  <c r="G59" i="59"/>
  <c r="C59" i="59"/>
  <c r="B59" i="59"/>
  <c r="C58" i="59"/>
  <c r="B58" i="59"/>
  <c r="C57" i="59"/>
  <c r="B57" i="59"/>
  <c r="C56" i="59"/>
  <c r="B56" i="59"/>
  <c r="G55" i="59"/>
  <c r="C55" i="59"/>
  <c r="B55" i="59"/>
  <c r="G54" i="59"/>
  <c r="C54" i="59"/>
  <c r="B54" i="59"/>
  <c r="G52" i="59"/>
  <c r="C52" i="59"/>
  <c r="B52" i="59"/>
  <c r="G51" i="59"/>
  <c r="C49" i="59"/>
  <c r="B49" i="59"/>
  <c r="G48" i="59"/>
  <c r="C48" i="59"/>
  <c r="B48" i="59"/>
  <c r="G47" i="59"/>
  <c r="C47" i="59"/>
  <c r="B47" i="59"/>
  <c r="G46" i="59"/>
  <c r="C46" i="59"/>
  <c r="B46" i="59"/>
  <c r="C45" i="59"/>
  <c r="B45" i="59"/>
  <c r="C44" i="59"/>
  <c r="B44" i="59"/>
  <c r="G43" i="59"/>
  <c r="G42" i="59"/>
  <c r="G41" i="59"/>
  <c r="C41" i="59"/>
  <c r="B41" i="59"/>
  <c r="G40" i="59"/>
  <c r="C40" i="59"/>
  <c r="B40" i="59"/>
  <c r="G39" i="59"/>
  <c r="C39" i="59"/>
  <c r="B39" i="59"/>
  <c r="G38" i="59"/>
  <c r="C38" i="59"/>
  <c r="B38" i="59"/>
  <c r="G37" i="59"/>
  <c r="C35" i="59"/>
  <c r="B35" i="59"/>
  <c r="G34" i="59"/>
  <c r="G33" i="59"/>
  <c r="G32" i="59"/>
  <c r="G31" i="59"/>
  <c r="C31" i="59"/>
  <c r="B31" i="59"/>
  <c r="C30" i="59"/>
  <c r="B30" i="59"/>
  <c r="C29" i="59"/>
  <c r="C28" i="59"/>
  <c r="B29" i="59"/>
  <c r="G28" i="59"/>
  <c r="B28" i="59"/>
  <c r="C25" i="59"/>
  <c r="B25" i="59"/>
  <c r="G24" i="59"/>
  <c r="C24" i="59"/>
  <c r="B24" i="59"/>
  <c r="G23" i="59"/>
  <c r="C23" i="59"/>
  <c r="B23" i="59"/>
  <c r="G22" i="59"/>
  <c r="C22" i="59"/>
  <c r="B22" i="59"/>
  <c r="K22" i="65"/>
  <c r="K59" i="65"/>
  <c r="K102" i="65"/>
  <c r="C80" i="59"/>
  <c r="D75" i="59" s="1"/>
  <c r="K26" i="65"/>
  <c r="K70" i="65"/>
  <c r="Q70" i="65" s="1"/>
  <c r="H69" i="62" s="1"/>
  <c r="K74" i="65"/>
  <c r="Q74" i="65" s="1"/>
  <c r="H73" i="62" s="1"/>
  <c r="F20" i="67"/>
  <c r="G20" i="67" s="1"/>
  <c r="H20" i="67" s="1"/>
  <c r="N14" i="65"/>
  <c r="J21" i="66"/>
  <c r="N47" i="66"/>
  <c r="N52" i="66"/>
  <c r="N21" i="66"/>
  <c r="K108" i="65"/>
  <c r="M22" i="65"/>
  <c r="K25" i="65"/>
  <c r="P25" i="65"/>
  <c r="I24" i="62" s="1"/>
  <c r="K29" i="65"/>
  <c r="K36" i="65"/>
  <c r="K50" i="65"/>
  <c r="M58" i="65"/>
  <c r="K62" i="65"/>
  <c r="K83" i="65"/>
  <c r="Q83" i="65" s="1"/>
  <c r="H82" i="62" s="1"/>
  <c r="F19" i="67"/>
  <c r="F42" i="67"/>
  <c r="K94" i="65"/>
  <c r="K100" i="65"/>
  <c r="M14" i="66"/>
  <c r="M18" i="66"/>
  <c r="N121" i="65"/>
  <c r="N39" i="65"/>
  <c r="N19" i="65"/>
  <c r="L12" i="65"/>
  <c r="N26" i="65"/>
  <c r="K131" i="65"/>
  <c r="M128" i="65"/>
  <c r="K123" i="65"/>
  <c r="K122" i="65"/>
  <c r="M121" i="65"/>
  <c r="K119" i="65"/>
  <c r="K117" i="65"/>
  <c r="K95" i="65"/>
  <c r="K114" i="65"/>
  <c r="K101" i="65"/>
  <c r="K88" i="65"/>
  <c r="Q88" i="65" s="1"/>
  <c r="H87" i="62" s="1"/>
  <c r="K77" i="65"/>
  <c r="Q77" i="65" s="1"/>
  <c r="H76" i="62" s="1"/>
  <c r="K75" i="65"/>
  <c r="Q75" i="65" s="1"/>
  <c r="H74" i="62" s="1"/>
  <c r="K64" i="65"/>
  <c r="Q64" i="65" s="1"/>
  <c r="H63" i="62" s="1"/>
  <c r="K55" i="65"/>
  <c r="K49" i="65"/>
  <c r="K43" i="65"/>
  <c r="M125" i="65"/>
  <c r="M120" i="65"/>
  <c r="M119" i="65"/>
  <c r="M118" i="65"/>
  <c r="M114" i="65"/>
  <c r="M108" i="65"/>
  <c r="M104" i="65"/>
  <c r="M101" i="65"/>
  <c r="P128" i="65"/>
  <c r="I127" i="62" s="1"/>
  <c r="P122" i="65"/>
  <c r="I121" i="62" s="1"/>
  <c r="P119" i="65"/>
  <c r="I118" i="62" s="1"/>
  <c r="K11" i="65"/>
  <c r="M11" i="65"/>
  <c r="P11" i="65"/>
  <c r="I10" i="62" s="1"/>
  <c r="K12" i="65"/>
  <c r="M12" i="65"/>
  <c r="K13" i="65"/>
  <c r="M13" i="65"/>
  <c r="K14" i="65"/>
  <c r="K15" i="65"/>
  <c r="K16" i="65"/>
  <c r="K27" i="65"/>
  <c r="M27" i="65"/>
  <c r="K34" i="65"/>
  <c r="M34" i="65"/>
  <c r="K37" i="65"/>
  <c r="M38" i="65"/>
  <c r="K39" i="65"/>
  <c r="M39" i="65"/>
  <c r="K41" i="65"/>
  <c r="K48" i="65"/>
  <c r="P56" i="65"/>
  <c r="I55" i="62" s="1"/>
  <c r="K57" i="65"/>
  <c r="M57" i="65"/>
  <c r="K58" i="65"/>
  <c r="P60" i="65"/>
  <c r="I59" i="62" s="1"/>
  <c r="K69" i="65"/>
  <c r="Q69" i="65" s="1"/>
  <c r="H68" i="62" s="1"/>
  <c r="K71" i="65"/>
  <c r="Q71" i="65" s="1"/>
  <c r="H70" i="62" s="1"/>
  <c r="K76" i="65"/>
  <c r="Q76" i="65" s="1"/>
  <c r="H75" i="62" s="1"/>
  <c r="K78" i="65"/>
  <c r="Q78" i="65" s="1"/>
  <c r="H77" i="62" s="1"/>
  <c r="K91" i="65"/>
  <c r="Q91" i="65" s="1"/>
  <c r="H90" i="62" s="1"/>
  <c r="K97" i="65"/>
  <c r="K103" i="65"/>
  <c r="K105" i="65"/>
  <c r="N107" i="65"/>
  <c r="M107" i="65"/>
  <c r="K109" i="65"/>
  <c r="P112" i="65"/>
  <c r="I111" i="62" s="1"/>
  <c r="K113" i="65"/>
  <c r="M113" i="65"/>
  <c r="M100" i="65"/>
  <c r="M102" i="65"/>
  <c r="M103" i="65"/>
  <c r="M109" i="65"/>
  <c r="M110" i="65"/>
  <c r="K112" i="65"/>
  <c r="K127" i="65"/>
  <c r="M57" i="66"/>
  <c r="M54" i="66"/>
  <c r="M53" i="66"/>
  <c r="M52" i="66"/>
  <c r="M49" i="66"/>
  <c r="M47" i="66"/>
  <c r="M30" i="66"/>
  <c r="M23" i="66"/>
  <c r="M21" i="66"/>
  <c r="M19" i="66"/>
  <c r="M56" i="66"/>
  <c r="M50" i="66"/>
  <c r="M31" i="66"/>
  <c r="M22" i="66"/>
  <c r="O21" i="66"/>
  <c r="O11" i="66"/>
  <c r="M10" i="66"/>
  <c r="M13" i="66"/>
  <c r="M15" i="66"/>
  <c r="M17" i="66"/>
  <c r="M26" i="66"/>
  <c r="M48" i="66"/>
  <c r="J58" i="66"/>
  <c r="J56" i="66"/>
  <c r="J54" i="66"/>
  <c r="J53" i="66"/>
  <c r="J52" i="66"/>
  <c r="J49" i="66"/>
  <c r="J47" i="66"/>
  <c r="J30" i="66"/>
  <c r="J22" i="66"/>
  <c r="L56" i="66"/>
  <c r="N56" i="66"/>
  <c r="N50" i="66"/>
  <c r="N48" i="66"/>
  <c r="N31" i="66"/>
  <c r="N29" i="66"/>
  <c r="N22" i="66"/>
  <c r="J10" i="66"/>
  <c r="J11" i="66"/>
  <c r="L11" i="66"/>
  <c r="J13" i="66"/>
  <c r="J14" i="66"/>
  <c r="L14" i="66"/>
  <c r="J15" i="66"/>
  <c r="J16" i="66"/>
  <c r="L16" i="66"/>
  <c r="J17" i="66"/>
  <c r="J18" i="66"/>
  <c r="J19" i="66"/>
  <c r="J23" i="66"/>
  <c r="J25" i="66"/>
  <c r="J26" i="66"/>
  <c r="J29" i="66"/>
  <c r="N30" i="66"/>
  <c r="J48" i="66"/>
  <c r="N49" i="66"/>
  <c r="N53" i="66"/>
  <c r="J57" i="66"/>
  <c r="N57" i="66"/>
  <c r="O18" i="60"/>
  <c r="A3" i="37"/>
  <c r="A3" i="58"/>
  <c r="A3" i="60" s="1"/>
  <c r="B16" i="3"/>
  <c r="C9" i="39" s="1"/>
  <c r="E9" i="39" s="1"/>
  <c r="D8" i="40"/>
  <c r="B17" i="3"/>
  <c r="D7" i="40"/>
  <c r="D6" i="40" s="1"/>
  <c r="D5" i="40" s="1"/>
  <c r="D10" i="40" s="1"/>
  <c r="D12" i="40"/>
  <c r="D11" i="40" s="1"/>
  <c r="D10" i="39"/>
  <c r="E6" i="39"/>
  <c r="E8" i="39"/>
  <c r="E7" i="39"/>
  <c r="G5" i="23"/>
  <c r="G6" i="23" s="1"/>
  <c r="D18" i="21"/>
  <c r="E18" i="21" s="1"/>
  <c r="D17" i="21"/>
  <c r="E17" i="21" s="1"/>
  <c r="D16" i="21"/>
  <c r="E16" i="21" s="1"/>
  <c r="D14" i="21"/>
  <c r="E14" i="21"/>
  <c r="D13" i="21"/>
  <c r="E13" i="21" s="1"/>
  <c r="D12" i="21"/>
  <c r="E12" i="21" s="1"/>
  <c r="D11" i="21"/>
  <c r="E11" i="21" s="1"/>
  <c r="D10" i="21"/>
  <c r="D19" i="21" s="1"/>
  <c r="D21" i="21" s="1"/>
  <c r="H9" i="15" s="1"/>
  <c r="A3" i="21"/>
  <c r="D20" i="20"/>
  <c r="D19" i="20"/>
  <c r="D18" i="20"/>
  <c r="D17" i="20"/>
  <c r="D16" i="20"/>
  <c r="D15" i="20"/>
  <c r="D14" i="20"/>
  <c r="D13" i="20"/>
  <c r="D12" i="20"/>
  <c r="D11" i="20"/>
  <c r="D10" i="20"/>
  <c r="D9" i="20"/>
  <c r="D8" i="20"/>
  <c r="A3" i="20"/>
  <c r="D15" i="19"/>
  <c r="D7" i="19"/>
  <c r="A3" i="18"/>
  <c r="A3" i="19" s="1"/>
  <c r="A3" i="15"/>
  <c r="A3" i="53" s="1"/>
  <c r="D8" i="11"/>
  <c r="D7" i="11"/>
  <c r="D6" i="11" s="1"/>
  <c r="D12" i="11"/>
  <c r="D11" i="11" s="1"/>
  <c r="C9" i="77"/>
  <c r="D9" i="77" s="1"/>
  <c r="D10" i="38"/>
  <c r="E10" i="38" s="1"/>
  <c r="F10" i="38" s="1"/>
  <c r="C17" i="77" s="1"/>
  <c r="D17" i="77" s="1"/>
  <c r="D6" i="77"/>
  <c r="C6" i="77"/>
  <c r="C25" i="2"/>
  <c r="E5" i="2"/>
  <c r="E10" i="2" s="1"/>
  <c r="D5" i="2"/>
  <c r="D10" i="2" s="1"/>
  <c r="F5" i="2"/>
  <c r="F10" i="2"/>
  <c r="D6" i="2"/>
  <c r="F6" i="2" s="1"/>
  <c r="E8" i="2"/>
  <c r="D8" i="2"/>
  <c r="D7" i="2"/>
  <c r="E7" i="2"/>
  <c r="F8" i="2"/>
  <c r="F7" i="2"/>
  <c r="D9" i="2"/>
  <c r="F9" i="2"/>
  <c r="C10" i="77"/>
  <c r="D10" i="77" s="1"/>
  <c r="F5" i="3"/>
  <c r="F6" i="3" s="1"/>
  <c r="E6" i="3" s="1"/>
  <c r="C13" i="39"/>
  <c r="D16" i="38"/>
  <c r="D11" i="38" s="1"/>
  <c r="E11" i="38" s="1"/>
  <c r="F11" i="38" s="1"/>
  <c r="C18" i="77" s="1"/>
  <c r="D18" i="77" s="1"/>
  <c r="C12" i="39"/>
  <c r="Q13" i="64"/>
  <c r="F12" i="62" s="1"/>
  <c r="Q16" i="64"/>
  <c r="F15" i="62" s="1"/>
  <c r="Q31" i="64"/>
  <c r="F30" i="62"/>
  <c r="Q131" i="64"/>
  <c r="F130" i="62" s="1"/>
  <c r="K110" i="65"/>
  <c r="G19" i="67"/>
  <c r="H19" i="67"/>
  <c r="E10" i="21"/>
  <c r="Q122" i="64"/>
  <c r="F121" i="62" s="1"/>
  <c r="L57" i="66"/>
  <c r="L22" i="66"/>
  <c r="L10" i="66"/>
  <c r="L13" i="66"/>
  <c r="L15" i="66"/>
  <c r="L17" i="66"/>
  <c r="L21" i="66"/>
  <c r="O56" i="66"/>
  <c r="O22" i="66"/>
  <c r="O18" i="66"/>
  <c r="O52" i="66"/>
  <c r="O13" i="66"/>
  <c r="O23" i="66"/>
  <c r="F15" i="67"/>
  <c r="G15" i="67"/>
  <c r="H15" i="67" s="1"/>
  <c r="E18" i="67"/>
  <c r="F18" i="67"/>
  <c r="E41" i="67"/>
  <c r="E45" i="67"/>
  <c r="L18" i="66"/>
  <c r="O57" i="66"/>
  <c r="F45" i="67"/>
  <c r="F21" i="67"/>
  <c r="E21" i="67"/>
  <c r="F25" i="67"/>
  <c r="E25" i="67"/>
  <c r="Q134" i="64"/>
  <c r="F133" i="62" s="1"/>
  <c r="E42" i="67"/>
  <c r="G42" i="67" s="1"/>
  <c r="H42" i="67" s="1"/>
  <c r="Q47" i="64"/>
  <c r="F46" i="62" s="1"/>
  <c r="N33" i="65"/>
  <c r="C11" i="3"/>
  <c r="B11" i="3" s="1"/>
  <c r="H11" i="3" s="1"/>
  <c r="C7" i="3"/>
  <c r="B7" i="3" s="1"/>
  <c r="H7" i="3" s="1"/>
  <c r="Q127" i="64"/>
  <c r="F126" i="62" s="1"/>
  <c r="D4" i="89"/>
  <c r="D5" i="89"/>
  <c r="Q27" i="64"/>
  <c r="F26" i="62" s="1"/>
  <c r="Q61" i="64"/>
  <c r="F60" i="62" s="1"/>
  <c r="Q20" i="64"/>
  <c r="F19" i="62" s="1"/>
  <c r="Q34" i="64"/>
  <c r="F33" i="62" s="1"/>
  <c r="Q41" i="64"/>
  <c r="F40" i="62" s="1"/>
  <c r="Q43" i="64"/>
  <c r="F42" i="62" s="1"/>
  <c r="F23" i="67"/>
  <c r="G23" i="67" s="1"/>
  <c r="H23" i="67" s="1"/>
  <c r="P28" i="65"/>
  <c r="I27" i="62" s="1"/>
  <c r="M98" i="65" l="1"/>
  <c r="M19" i="65"/>
  <c r="M123" i="65"/>
  <c r="M122" i="65"/>
  <c r="K56" i="65"/>
  <c r="K72" i="65"/>
  <c r="Q72" i="65" s="1"/>
  <c r="H71" i="62" s="1"/>
  <c r="K21" i="65"/>
  <c r="K42" i="65"/>
  <c r="K124" i="65"/>
  <c r="K19" i="65"/>
  <c r="K33" i="65"/>
  <c r="K46" i="65"/>
  <c r="K54" i="65"/>
  <c r="K85" i="65"/>
  <c r="Q85" i="65" s="1"/>
  <c r="H84" i="62" s="1"/>
  <c r="K134" i="65"/>
  <c r="K128" i="65"/>
  <c r="Q128" i="65" s="1"/>
  <c r="H127" i="62" s="1"/>
  <c r="K125" i="65"/>
  <c r="K121" i="65"/>
  <c r="K120" i="65"/>
  <c r="K118" i="65"/>
  <c r="K111" i="65"/>
  <c r="K104" i="65"/>
  <c r="K98" i="65"/>
  <c r="K82" i="65"/>
  <c r="Q82" i="65" s="1"/>
  <c r="H81" i="62" s="1"/>
  <c r="K65" i="65"/>
  <c r="Q65" i="65" s="1"/>
  <c r="H64" i="62" s="1"/>
  <c r="K61" i="65"/>
  <c r="K51" i="65"/>
  <c r="K47" i="65"/>
  <c r="K40" i="65"/>
  <c r="K129" i="65"/>
  <c r="J50" i="66"/>
  <c r="J31" i="66"/>
  <c r="M29" i="66"/>
  <c r="M25" i="66"/>
  <c r="M11" i="66"/>
  <c r="M16" i="66"/>
  <c r="G21" i="67"/>
  <c r="H21" i="67" s="1"/>
  <c r="D5" i="11"/>
  <c r="D10" i="11" s="1"/>
  <c r="N118" i="65"/>
  <c r="N108" i="65"/>
  <c r="N32" i="65"/>
  <c r="E12" i="67"/>
  <c r="F12" i="67"/>
  <c r="F24" i="67"/>
  <c r="E24" i="67"/>
  <c r="F26" i="67"/>
  <c r="E26" i="67"/>
  <c r="E40" i="67"/>
  <c r="F40" i="67"/>
  <c r="G25" i="59"/>
  <c r="H21" i="59" s="1"/>
  <c r="C32" i="59"/>
  <c r="D27" i="59" s="1"/>
  <c r="G65" i="59"/>
  <c r="H62" i="59" s="1"/>
  <c r="G120" i="59"/>
  <c r="H117" i="59" s="1"/>
  <c r="Q12" i="64"/>
  <c r="F11" i="62" s="1"/>
  <c r="Q30" i="64"/>
  <c r="F29" i="62" s="1"/>
  <c r="Q55" i="64"/>
  <c r="F54" i="62" s="1"/>
  <c r="Q125" i="64"/>
  <c r="F124" i="62" s="1"/>
  <c r="Q129" i="64"/>
  <c r="F128" i="62" s="1"/>
  <c r="N23" i="65"/>
  <c r="K24" i="65"/>
  <c r="M24" i="65"/>
  <c r="K28" i="65"/>
  <c r="K30" i="65"/>
  <c r="M30" i="65"/>
  <c r="N31" i="65"/>
  <c r="M36" i="65"/>
  <c r="M44" i="65"/>
  <c r="M54" i="65"/>
  <c r="K73" i="65"/>
  <c r="Q73" i="65" s="1"/>
  <c r="H72" i="62" s="1"/>
  <c r="K79" i="65"/>
  <c r="Q79" i="65" s="1"/>
  <c r="H78" i="62" s="1"/>
  <c r="K86" i="65"/>
  <c r="Q86" i="65" s="1"/>
  <c r="H85" i="62" s="1"/>
  <c r="K89" i="65"/>
  <c r="Q89" i="65" s="1"/>
  <c r="H88" i="62" s="1"/>
  <c r="K92" i="65"/>
  <c r="Q92" i="65" s="1"/>
  <c r="H91" i="62" s="1"/>
  <c r="C9" i="3"/>
  <c r="B9" i="3" s="1"/>
  <c r="H9" i="3" s="1"/>
  <c r="G18" i="67"/>
  <c r="H18" i="67" s="1"/>
  <c r="D13" i="11"/>
  <c r="D14" i="11" s="1"/>
  <c r="E10" i="39"/>
  <c r="C26" i="59"/>
  <c r="D21" i="59" s="1"/>
  <c r="C42" i="59"/>
  <c r="D37" i="59" s="1"/>
  <c r="Q118" i="64"/>
  <c r="F117" i="62" s="1"/>
  <c r="Q121" i="64"/>
  <c r="F120" i="62" s="1"/>
  <c r="Q124" i="64"/>
  <c r="F123" i="62" s="1"/>
  <c r="Q135" i="64"/>
  <c r="F134" i="62" s="1"/>
  <c r="M94" i="65"/>
  <c r="K130" i="65"/>
  <c r="K132" i="65"/>
  <c r="M132" i="65"/>
  <c r="K133" i="65"/>
  <c r="K135" i="65"/>
  <c r="E10" i="18"/>
  <c r="H5" i="15" s="1"/>
  <c r="C4" i="52"/>
  <c r="G7" i="23"/>
  <c r="G8" i="23" s="1"/>
  <c r="E4" i="52" s="1"/>
  <c r="Q44" i="65"/>
  <c r="H43" i="62" s="1"/>
  <c r="P27" i="65"/>
  <c r="I26" i="62" s="1"/>
  <c r="P12" i="65"/>
  <c r="I11" i="62" s="1"/>
  <c r="P120" i="65"/>
  <c r="I119" i="62" s="1"/>
  <c r="P42" i="65"/>
  <c r="I41" i="62" s="1"/>
  <c r="G44" i="59"/>
  <c r="H36" i="59" s="1"/>
  <c r="C89" i="59"/>
  <c r="D81" i="59" s="1"/>
  <c r="Q15" i="64"/>
  <c r="F14" i="62" s="1"/>
  <c r="Q25" i="64"/>
  <c r="F24" i="62" s="1"/>
  <c r="Q29" i="64"/>
  <c r="F28" i="62" s="1"/>
  <c r="Q123" i="64"/>
  <c r="F122" i="62" s="1"/>
  <c r="P107" i="65"/>
  <c r="I106" i="62" s="1"/>
  <c r="M115" i="65"/>
  <c r="M133" i="65"/>
  <c r="G12" i="67"/>
  <c r="H12" i="67" s="1"/>
  <c r="P121" i="65"/>
  <c r="I120" i="62" s="1"/>
  <c r="P23" i="65"/>
  <c r="I22" i="62" s="1"/>
  <c r="P132" i="65"/>
  <c r="I131" i="62" s="1"/>
  <c r="G35" i="59"/>
  <c r="H30" i="59" s="1"/>
  <c r="Q22" i="64"/>
  <c r="F21" i="62" s="1"/>
  <c r="Q26" i="64"/>
  <c r="F25" i="62" s="1"/>
  <c r="Q44" i="64"/>
  <c r="F43" i="62" s="1"/>
  <c r="Q120" i="64"/>
  <c r="F119" i="62" s="1"/>
  <c r="Q132" i="64"/>
  <c r="F131" i="62" s="1"/>
  <c r="P133" i="65"/>
  <c r="I132" i="62" s="1"/>
  <c r="P96" i="65"/>
  <c r="I95" i="62" s="1"/>
  <c r="G49" i="59"/>
  <c r="H45" i="59" s="1"/>
  <c r="Q19" i="64"/>
  <c r="F18" i="62" s="1"/>
  <c r="Q23" i="64"/>
  <c r="F22" i="62" s="1"/>
  <c r="M99" i="65"/>
  <c r="M105" i="65"/>
  <c r="Q105" i="65" s="1"/>
  <c r="H104" i="62" s="1"/>
  <c r="M130" i="65"/>
  <c r="Q130" i="65" s="1"/>
  <c r="H129" i="62" s="1"/>
  <c r="F29" i="67"/>
  <c r="C10" i="3"/>
  <c r="B10" i="3" s="1"/>
  <c r="H10" i="3" s="1"/>
  <c r="C74" i="59"/>
  <c r="D66" i="59" s="1"/>
  <c r="Q14" i="64"/>
  <c r="F13" i="62" s="1"/>
  <c r="Q42" i="64"/>
  <c r="F41" i="62" s="1"/>
  <c r="Q50" i="64"/>
  <c r="F49" i="62" s="1"/>
  <c r="Q130" i="64"/>
  <c r="F129" i="62" s="1"/>
  <c r="L24" i="65"/>
  <c r="N38" i="65"/>
  <c r="P99" i="65"/>
  <c r="I98" i="62" s="1"/>
  <c r="P105" i="65"/>
  <c r="I104" i="62" s="1"/>
  <c r="P130" i="65"/>
  <c r="I129" i="62" s="1"/>
  <c r="P57" i="65"/>
  <c r="I56" i="62" s="1"/>
  <c r="C10" i="39"/>
  <c r="P19" i="65"/>
  <c r="I18" i="62" s="1"/>
  <c r="E17" i="67"/>
  <c r="Q11" i="64"/>
  <c r="F10" i="62" s="1"/>
  <c r="Q33" i="64"/>
  <c r="F32" i="62" s="1"/>
  <c r="Q38" i="64"/>
  <c r="F37" i="62" s="1"/>
  <c r="Q40" i="64"/>
  <c r="F39" i="62" s="1"/>
  <c r="Q51" i="64"/>
  <c r="F50" i="62" s="1"/>
  <c r="Q117" i="64"/>
  <c r="F116" i="62" s="1"/>
  <c r="Q119" i="64"/>
  <c r="F118" i="62" s="1"/>
  <c r="Q94" i="65"/>
  <c r="H93" i="62" s="1"/>
  <c r="Q107" i="65"/>
  <c r="H106" i="62" s="1"/>
  <c r="P135" i="65"/>
  <c r="I134" i="62" s="1"/>
  <c r="Q57" i="64"/>
  <c r="F56" i="62" s="1"/>
  <c r="C26" i="2"/>
  <c r="G24" i="67"/>
  <c r="H24" i="67" s="1"/>
  <c r="G41" i="67"/>
  <c r="H41" i="67" s="1"/>
  <c r="P110" i="65"/>
  <c r="I109" i="62" s="1"/>
  <c r="P118" i="65"/>
  <c r="I117" i="62" s="1"/>
  <c r="P54" i="65"/>
  <c r="I53" i="62" s="1"/>
  <c r="Q37" i="64"/>
  <c r="F36" i="62" s="1"/>
  <c r="Q49" i="64"/>
  <c r="F48" i="62" s="1"/>
  <c r="Q59" i="64"/>
  <c r="F58" i="62" s="1"/>
  <c r="Q133" i="64"/>
  <c r="F132" i="62" s="1"/>
  <c r="L18" i="65"/>
  <c r="P44" i="65"/>
  <c r="I43" i="62" s="1"/>
  <c r="P59" i="65"/>
  <c r="I58" i="62" s="1"/>
  <c r="Q98" i="65"/>
  <c r="H97" i="62" s="1"/>
  <c r="M97" i="65"/>
  <c r="Q97" i="65" s="1"/>
  <c r="H96" i="62" s="1"/>
  <c r="M112" i="65"/>
  <c r="K115" i="65"/>
  <c r="C50" i="59"/>
  <c r="D43" i="59" s="1"/>
  <c r="P36" i="65"/>
  <c r="I35" i="62" s="1"/>
  <c r="P97" i="65"/>
  <c r="I96" i="62" s="1"/>
  <c r="P100" i="65"/>
  <c r="I99" i="62" s="1"/>
  <c r="F15" i="61"/>
  <c r="E36" i="58" s="1"/>
  <c r="E41" i="58" s="1"/>
  <c r="Q24" i="64"/>
  <c r="F23" i="62" s="1"/>
  <c r="Q54" i="64"/>
  <c r="F53" i="62" s="1"/>
  <c r="E47" i="67"/>
  <c r="F47" i="67"/>
  <c r="Q132" i="65"/>
  <c r="H131" i="62" s="1"/>
  <c r="Q18" i="64"/>
  <c r="F17" i="62" s="1"/>
  <c r="K14" i="66"/>
  <c r="K47" i="66"/>
  <c r="P47" i="66" s="1"/>
  <c r="P124" i="65"/>
  <c r="I123" i="62" s="1"/>
  <c r="F48" i="67"/>
  <c r="G48" i="67" s="1"/>
  <c r="H48" i="67" s="1"/>
  <c r="M18" i="65"/>
  <c r="P30" i="65"/>
  <c r="I29" i="62" s="1"/>
  <c r="K25" i="66"/>
  <c r="L25" i="65"/>
  <c r="L40" i="65"/>
  <c r="P43" i="65"/>
  <c r="I42" i="62" s="1"/>
  <c r="L51" i="65"/>
  <c r="G29" i="67"/>
  <c r="H29" i="67" s="1"/>
  <c r="M48" i="65"/>
  <c r="P61" i="65"/>
  <c r="I60" i="62" s="1"/>
  <c r="L20" i="65"/>
  <c r="P26" i="65"/>
  <c r="I25" i="62" s="1"/>
  <c r="Q46" i="64"/>
  <c r="F45" i="62" s="1"/>
  <c r="M62" i="65"/>
  <c r="P51" i="65"/>
  <c r="I50" i="62" s="1"/>
  <c r="L56" i="65"/>
  <c r="P134" i="65"/>
  <c r="I133" i="62" s="1"/>
  <c r="K50" i="66"/>
  <c r="D21" i="20"/>
  <c r="D22" i="20" s="1"/>
  <c r="H8" i="15" s="1"/>
  <c r="F49" i="67"/>
  <c r="L33" i="65"/>
  <c r="M96" i="65"/>
  <c r="Q96" i="65" s="1"/>
  <c r="H95" i="62" s="1"/>
  <c r="P49" i="65"/>
  <c r="I48" i="62" s="1"/>
  <c r="P48" i="65"/>
  <c r="I47" i="62" s="1"/>
  <c r="M47" i="65"/>
  <c r="L117" i="65"/>
  <c r="L50" i="65"/>
  <c r="P104" i="65"/>
  <c r="I103" i="62" s="1"/>
  <c r="E37" i="67"/>
  <c r="G37" i="67" s="1"/>
  <c r="H37" i="67" s="1"/>
  <c r="M20" i="65"/>
  <c r="M56" i="65"/>
  <c r="D18" i="19"/>
  <c r="H6" i="15" s="1"/>
  <c r="H7" i="15" s="1"/>
  <c r="H10" i="15" s="1"/>
  <c r="H12" i="15" s="1"/>
  <c r="Q28" i="64"/>
  <c r="F27" i="62" s="1"/>
  <c r="L59" i="65"/>
  <c r="L121" i="65"/>
  <c r="Q121" i="65" s="1"/>
  <c r="H120" i="62" s="1"/>
  <c r="K11" i="66"/>
  <c r="P11" i="66" s="1"/>
  <c r="G14" i="62" s="1"/>
  <c r="P37" i="65"/>
  <c r="I36" i="62" s="1"/>
  <c r="P32" i="65"/>
  <c r="I31" i="62" s="1"/>
  <c r="L62" i="65"/>
  <c r="K31" i="66"/>
  <c r="P31" i="66" s="1"/>
  <c r="G61" i="62" s="1"/>
  <c r="P16" i="65"/>
  <c r="I15" i="62" s="1"/>
  <c r="P46" i="65"/>
  <c r="I45" i="62" s="1"/>
  <c r="P15" i="65"/>
  <c r="I14" i="62" s="1"/>
  <c r="P50" i="65"/>
  <c r="I49" i="62" s="1"/>
  <c r="M49" i="65"/>
  <c r="L57" i="65"/>
  <c r="L118" i="65"/>
  <c r="Q118" i="65" s="1"/>
  <c r="H117" i="62" s="1"/>
  <c r="P125" i="65"/>
  <c r="I124" i="62" s="1"/>
  <c r="E36" i="67"/>
  <c r="G36" i="67" s="1"/>
  <c r="H36" i="67" s="1"/>
  <c r="M127" i="65"/>
  <c r="M26" i="65"/>
  <c r="L54" i="65"/>
  <c r="Q54" i="65" s="1"/>
  <c r="H53" i="62" s="1"/>
  <c r="P55" i="65"/>
  <c r="I54" i="62" s="1"/>
  <c r="M16" i="65"/>
  <c r="L123" i="65"/>
  <c r="Q123" i="65" s="1"/>
  <c r="H122" i="62" s="1"/>
  <c r="M46" i="65"/>
  <c r="M15" i="65"/>
  <c r="P58" i="65"/>
  <c r="I57" i="62" s="1"/>
  <c r="M51" i="65"/>
  <c r="Q51" i="65"/>
  <c r="H50" i="62" s="1"/>
  <c r="L125" i="65"/>
  <c r="Q125" i="65" s="1"/>
  <c r="H124" i="62" s="1"/>
  <c r="P115" i="65"/>
  <c r="I114" i="62" s="1"/>
  <c r="P111" i="65"/>
  <c r="I110" i="62" s="1"/>
  <c r="E32" i="67"/>
  <c r="P94" i="65"/>
  <c r="I93" i="62" s="1"/>
  <c r="M33" i="65"/>
  <c r="P102" i="65"/>
  <c r="I101" i="62" s="1"/>
  <c r="K53" i="66"/>
  <c r="K15" i="66"/>
  <c r="P40" i="65"/>
  <c r="I39" i="62" s="1"/>
  <c r="L39" i="65"/>
  <c r="Q39" i="65" s="1"/>
  <c r="H38" i="62" s="1"/>
  <c r="M43" i="65"/>
  <c r="Q43" i="65" s="1"/>
  <c r="H42" i="62" s="1"/>
  <c r="P101" i="65"/>
  <c r="I100" i="62" s="1"/>
  <c r="P31" i="65"/>
  <c r="I30" i="62" s="1"/>
  <c r="G25" i="67"/>
  <c r="H25" i="67" s="1"/>
  <c r="P64" i="65"/>
  <c r="I63" i="62" s="1"/>
  <c r="M55" i="65"/>
  <c r="M95" i="65"/>
  <c r="Q95" i="65" s="1"/>
  <c r="H94" i="62" s="1"/>
  <c r="E31" i="67"/>
  <c r="G31" i="67" s="1"/>
  <c r="H31" i="67" s="1"/>
  <c r="P47" i="65"/>
  <c r="I46" i="62" s="1"/>
  <c r="M41" i="65"/>
  <c r="K10" i="66"/>
  <c r="M50" i="65"/>
  <c r="E35" i="67"/>
  <c r="G35" i="67" s="1"/>
  <c r="H35" i="67" s="1"/>
  <c r="F74" i="63" s="1"/>
  <c r="H74" i="63" s="1"/>
  <c r="E77" i="62" s="1"/>
  <c r="J77" i="62" s="1"/>
  <c r="P49" i="66"/>
  <c r="G99" i="62" s="1"/>
  <c r="P14" i="65"/>
  <c r="I13" i="62" s="1"/>
  <c r="P123" i="65"/>
  <c r="I122" i="62" s="1"/>
  <c r="M61" i="65"/>
  <c r="M32" i="65"/>
  <c r="M131" i="65"/>
  <c r="Q131" i="65" s="1"/>
  <c r="H130" i="62" s="1"/>
  <c r="G17" i="67"/>
  <c r="H17" i="67" s="1"/>
  <c r="P22" i="65"/>
  <c r="I21" i="62" s="1"/>
  <c r="P127" i="65"/>
  <c r="I126" i="62" s="1"/>
  <c r="Q102" i="65"/>
  <c r="H101" i="62" s="1"/>
  <c r="P18" i="65"/>
  <c r="I17" i="62" s="1"/>
  <c r="Q103" i="65"/>
  <c r="H102" i="62" s="1"/>
  <c r="M40" i="65"/>
  <c r="L26" i="65"/>
  <c r="L41" i="65"/>
  <c r="M14" i="65"/>
  <c r="Q14" i="65" s="1"/>
  <c r="H13" i="62" s="1"/>
  <c r="P95" i="65"/>
  <c r="I94" i="62" s="1"/>
  <c r="M111" i="65"/>
  <c r="M117" i="65"/>
  <c r="E14" i="67"/>
  <c r="G14" i="67" s="1"/>
  <c r="H14" i="67" s="1"/>
  <c r="M28" i="65"/>
  <c r="P41" i="65"/>
  <c r="I40" i="62" s="1"/>
  <c r="Q58" i="64"/>
  <c r="F57" i="62" s="1"/>
  <c r="D14" i="40"/>
  <c r="D15" i="40" s="1"/>
  <c r="D16" i="40" s="1"/>
  <c r="D17" i="40" s="1"/>
  <c r="P131" i="65"/>
  <c r="I130" i="62" s="1"/>
  <c r="M135" i="65"/>
  <c r="Q135" i="65" s="1"/>
  <c r="H134" i="62" s="1"/>
  <c r="M134" i="65"/>
  <c r="Q134" i="65" s="1"/>
  <c r="H133" i="62" s="1"/>
  <c r="P108" i="65"/>
  <c r="I107" i="62" s="1"/>
  <c r="M124" i="65"/>
  <c r="P20" i="65"/>
  <c r="I19" i="62" s="1"/>
  <c r="P21" i="65"/>
  <c r="I20" i="62" s="1"/>
  <c r="P103" i="65"/>
  <c r="I102" i="62" s="1"/>
  <c r="M129" i="65"/>
  <c r="Q129" i="65" s="1"/>
  <c r="H128" i="62" s="1"/>
  <c r="G13" i="79"/>
  <c r="D6" i="78" s="1"/>
  <c r="D4" i="78" s="1"/>
  <c r="D8" i="78" s="1"/>
  <c r="Q57" i="65"/>
  <c r="H56" i="62" s="1"/>
  <c r="K54" i="66"/>
  <c r="L19" i="65"/>
  <c r="Q19" i="65" s="1"/>
  <c r="H18" i="62" s="1"/>
  <c r="Q104" i="65"/>
  <c r="H103" i="62" s="1"/>
  <c r="P34" i="65"/>
  <c r="I33" i="62" s="1"/>
  <c r="P24" i="65"/>
  <c r="I23" i="62" s="1"/>
  <c r="M37" i="65"/>
  <c r="G32" i="67"/>
  <c r="H32" i="67" s="1"/>
  <c r="Q127" i="65"/>
  <c r="H126" i="62" s="1"/>
  <c r="P39" i="65"/>
  <c r="I38" i="62" s="1"/>
  <c r="P13" i="65"/>
  <c r="I12" i="62" s="1"/>
  <c r="P114" i="65"/>
  <c r="I113" i="62" s="1"/>
  <c r="P98" i="65"/>
  <c r="I97" i="62" s="1"/>
  <c r="P29" i="65"/>
  <c r="I28" i="62" s="1"/>
  <c r="F13" i="67"/>
  <c r="G13" i="67" s="1"/>
  <c r="H13" i="67" s="1"/>
  <c r="E28" i="67"/>
  <c r="M21" i="65"/>
  <c r="M42" i="65"/>
  <c r="Q42" i="65" s="1"/>
  <c r="H41" i="62" s="1"/>
  <c r="Q32" i="64"/>
  <c r="F31" i="62" s="1"/>
  <c r="P113" i="65"/>
  <c r="I112" i="62" s="1"/>
  <c r="P129" i="65"/>
  <c r="I128" i="62" s="1"/>
  <c r="Q101" i="65"/>
  <c r="H100" i="62" s="1"/>
  <c r="M59" i="65"/>
  <c r="F60" i="63"/>
  <c r="H60" i="63" s="1"/>
  <c r="E63" i="62" s="1"/>
  <c r="J63" i="62" s="1"/>
  <c r="K63" i="62" s="1"/>
  <c r="F65" i="63"/>
  <c r="F46" i="63"/>
  <c r="H46" i="63" s="1"/>
  <c r="E49" i="62" s="1"/>
  <c r="D60" i="58"/>
  <c r="D58" i="58"/>
  <c r="D59" i="58"/>
  <c r="D7" i="38"/>
  <c r="F10" i="3"/>
  <c r="E10" i="3" s="1"/>
  <c r="F12" i="3"/>
  <c r="E12" i="3" s="1"/>
  <c r="F11" i="3"/>
  <c r="E11" i="3" s="1"/>
  <c r="F7" i="3"/>
  <c r="E7" i="3" s="1"/>
  <c r="F9" i="3"/>
  <c r="E9" i="3" s="1"/>
  <c r="E29" i="58"/>
  <c r="E45" i="58" s="1"/>
  <c r="E46" i="58" s="1"/>
  <c r="E47" i="58" s="1"/>
  <c r="E48" i="58" s="1"/>
  <c r="E51" i="58" s="1"/>
  <c r="G5" i="59"/>
  <c r="G102" i="59" s="1"/>
  <c r="G104" i="59" s="1"/>
  <c r="H101" i="59" s="1"/>
  <c r="P50" i="66"/>
  <c r="Q56" i="64"/>
  <c r="F55" i="62" s="1"/>
  <c r="F38" i="67"/>
  <c r="E38" i="67"/>
  <c r="G60" i="62"/>
  <c r="Q48" i="64"/>
  <c r="F47" i="62" s="1"/>
  <c r="Q60" i="64"/>
  <c r="F59" i="62" s="1"/>
  <c r="O54" i="66"/>
  <c r="O53" i="66"/>
  <c r="O19" i="66"/>
  <c r="O14" i="66"/>
  <c r="P14" i="66" s="1"/>
  <c r="G21" i="62" s="1"/>
  <c r="G20" i="62" s="1"/>
  <c r="O15" i="66"/>
  <c r="O10" i="66"/>
  <c r="P10" i="66" s="1"/>
  <c r="G11" i="62" s="1"/>
  <c r="O17" i="66"/>
  <c r="O16" i="66"/>
  <c r="F30" i="67"/>
  <c r="E30" i="67"/>
  <c r="E20" i="21"/>
  <c r="H11" i="15" s="1"/>
  <c r="G59" i="62"/>
  <c r="G49" i="67"/>
  <c r="H49" i="67" s="1"/>
  <c r="F13" i="3"/>
  <c r="E13" i="3" s="1"/>
  <c r="N36" i="65"/>
  <c r="D4" i="52"/>
  <c r="P23" i="66"/>
  <c r="G42" i="62" s="1"/>
  <c r="Q133" i="65"/>
  <c r="H132" i="62" s="1"/>
  <c r="N112" i="65"/>
  <c r="Q36" i="64"/>
  <c r="F35" i="62" s="1"/>
  <c r="Q26" i="65"/>
  <c r="H25" i="62" s="1"/>
  <c r="N16" i="65"/>
  <c r="N40" i="65"/>
  <c r="Q40" i="65" s="1"/>
  <c r="H39" i="62" s="1"/>
  <c r="N111" i="65"/>
  <c r="Q111" i="65" s="1"/>
  <c r="H110" i="62" s="1"/>
  <c r="N37" i="65"/>
  <c r="N13" i="65"/>
  <c r="N24" i="65"/>
  <c r="Q24" i="65" s="1"/>
  <c r="H23" i="62" s="1"/>
  <c r="N122" i="65"/>
  <c r="N41" i="65"/>
  <c r="Q41" i="65" s="1"/>
  <c r="H40" i="62" s="1"/>
  <c r="N119" i="65"/>
  <c r="N29" i="65"/>
  <c r="N15" i="65"/>
  <c r="N30" i="65"/>
  <c r="N27" i="65"/>
  <c r="N21" i="65"/>
  <c r="N117" i="65"/>
  <c r="N25" i="65"/>
  <c r="Q25" i="65" s="1"/>
  <c r="H24" i="62" s="1"/>
  <c r="N120" i="65"/>
  <c r="N18" i="65"/>
  <c r="N115" i="65"/>
  <c r="Q115" i="65" s="1"/>
  <c r="H114" i="62" s="1"/>
  <c r="N12" i="65"/>
  <c r="Q12" i="65" s="1"/>
  <c r="H11" i="62" s="1"/>
  <c r="N110" i="65"/>
  <c r="Q110" i="65" s="1"/>
  <c r="H109" i="62" s="1"/>
  <c r="N22" i="65"/>
  <c r="N114" i="65"/>
  <c r="Q114" i="65" s="1"/>
  <c r="H113" i="62" s="1"/>
  <c r="N11" i="65"/>
  <c r="N109" i="65"/>
  <c r="Q109" i="65" s="1"/>
  <c r="H108" i="62" s="1"/>
  <c r="N113" i="65"/>
  <c r="Q113" i="65" s="1"/>
  <c r="H112" i="62" s="1"/>
  <c r="E43" i="67"/>
  <c r="F43" i="67"/>
  <c r="A3" i="38"/>
  <c r="A3" i="39" s="1"/>
  <c r="A3" i="40"/>
  <c r="P25" i="66"/>
  <c r="Q100" i="65"/>
  <c r="H99" i="62" s="1"/>
  <c r="Q128" i="64"/>
  <c r="F127" i="62" s="1"/>
  <c r="L21" i="65"/>
  <c r="Q21" i="65" s="1"/>
  <c r="H20" i="62" s="1"/>
  <c r="L31" i="65"/>
  <c r="Q31" i="65" s="1"/>
  <c r="H30" i="62" s="1"/>
  <c r="G85" i="59"/>
  <c r="H77" i="59" s="1"/>
  <c r="Q39" i="64"/>
  <c r="F38" i="62" s="1"/>
  <c r="L58" i="65"/>
  <c r="Q58" i="65" s="1"/>
  <c r="H57" i="62" s="1"/>
  <c r="L47" i="65"/>
  <c r="Q47" i="65" s="1"/>
  <c r="H46" i="62" s="1"/>
  <c r="L37" i="65"/>
  <c r="L48" i="65"/>
  <c r="Q48" i="65" s="1"/>
  <c r="H47" i="62" s="1"/>
  <c r="L32" i="65"/>
  <c r="L27" i="65"/>
  <c r="Q27" i="65" s="1"/>
  <c r="H26" i="62" s="1"/>
  <c r="L34" i="65"/>
  <c r="Q34" i="65" s="1"/>
  <c r="H33" i="62" s="1"/>
  <c r="L124" i="65"/>
  <c r="Q124" i="65" s="1"/>
  <c r="H123" i="62" s="1"/>
  <c r="L46" i="65"/>
  <c r="L29" i="65"/>
  <c r="L16" i="65"/>
  <c r="L55" i="65"/>
  <c r="Q55" i="65" s="1"/>
  <c r="H54" i="62" s="1"/>
  <c r="L60" i="65"/>
  <c r="Q60" i="65" s="1"/>
  <c r="H59" i="62" s="1"/>
  <c r="L15" i="65"/>
  <c r="Q15" i="65" s="1"/>
  <c r="H14" i="62" s="1"/>
  <c r="L30" i="65"/>
  <c r="L13" i="65"/>
  <c r="L49" i="65"/>
  <c r="Q49" i="65" s="1"/>
  <c r="H48" i="62" s="1"/>
  <c r="L122" i="65"/>
  <c r="L119" i="65"/>
  <c r="L22" i="65"/>
  <c r="L36" i="65"/>
  <c r="Q36" i="65" s="1"/>
  <c r="H35" i="62" s="1"/>
  <c r="L28" i="65"/>
  <c r="L11" i="65"/>
  <c r="L120" i="65"/>
  <c r="L61" i="65"/>
  <c r="L23" i="65"/>
  <c r="Q23" i="65" s="1"/>
  <c r="H22" i="62" s="1"/>
  <c r="L38" i="65"/>
  <c r="Q38" i="65" s="1"/>
  <c r="H37" i="62" s="1"/>
  <c r="K22" i="66"/>
  <c r="P22" i="66" s="1"/>
  <c r="G39" i="62" s="1"/>
  <c r="G38" i="62" s="1"/>
  <c r="K58" i="66"/>
  <c r="P58" i="66" s="1"/>
  <c r="K57" i="66"/>
  <c r="P57" i="66" s="1"/>
  <c r="F44" i="67"/>
  <c r="G44" i="67" s="1"/>
  <c r="H44" i="67" s="1"/>
  <c r="F11" i="80"/>
  <c r="D11" i="78" s="1"/>
  <c r="D9" i="78" s="1"/>
  <c r="K18" i="66"/>
  <c r="P18" i="66" s="1"/>
  <c r="G31" i="62" s="1"/>
  <c r="K21" i="66"/>
  <c r="P21" i="66" s="1"/>
  <c r="G36" i="62" s="1"/>
  <c r="Q112" i="65"/>
  <c r="H111" i="62" s="1"/>
  <c r="F27" i="67"/>
  <c r="G27" i="67" s="1"/>
  <c r="H27" i="67" s="1"/>
  <c r="E16" i="67"/>
  <c r="G16" i="67" s="1"/>
  <c r="H16" i="67" s="1"/>
  <c r="N20" i="65"/>
  <c r="C8" i="3"/>
  <c r="B8" i="3" s="1"/>
  <c r="H8" i="3" s="1"/>
  <c r="C13" i="3"/>
  <c r="B13" i="3" s="1"/>
  <c r="H13" i="3" s="1"/>
  <c r="K16" i="66"/>
  <c r="K26" i="66"/>
  <c r="P26" i="66" s="1"/>
  <c r="K17" i="66"/>
  <c r="P17" i="66" s="1"/>
  <c r="G28" i="62" s="1"/>
  <c r="K56" i="66"/>
  <c r="P56" i="66" s="1"/>
  <c r="K29" i="66"/>
  <c r="P29" i="66" s="1"/>
  <c r="G55" i="62" s="1"/>
  <c r="C6" i="3"/>
  <c r="B6" i="3" s="1"/>
  <c r="H6" i="3" s="1"/>
  <c r="C6" i="37" s="1"/>
  <c r="G45" i="67"/>
  <c r="H45" i="67" s="1"/>
  <c r="K30" i="66"/>
  <c r="P30" i="66" s="1"/>
  <c r="K52" i="66"/>
  <c r="P52" i="66" s="1"/>
  <c r="K48" i="66"/>
  <c r="P48" i="66" s="1"/>
  <c r="Q99" i="65"/>
  <c r="H98" i="62" s="1"/>
  <c r="F46" i="67"/>
  <c r="G46" i="67" s="1"/>
  <c r="H46" i="67" s="1"/>
  <c r="E22" i="67"/>
  <c r="G22" i="67" s="1"/>
  <c r="H22" i="67" s="1"/>
  <c r="G28" i="67"/>
  <c r="H28" i="67" s="1"/>
  <c r="I22" i="67" s="1"/>
  <c r="K19" i="66"/>
  <c r="P19" i="66" s="1"/>
  <c r="G33" i="62" s="1"/>
  <c r="F91" i="63"/>
  <c r="F84" i="63"/>
  <c r="F61" i="63"/>
  <c r="H61" i="63" s="1"/>
  <c r="E64" i="62" s="1"/>
  <c r="J64" i="62" s="1"/>
  <c r="F68" i="63"/>
  <c r="F97" i="63"/>
  <c r="F87" i="63"/>
  <c r="F78" i="63"/>
  <c r="F120" i="63"/>
  <c r="H120" i="63" s="1"/>
  <c r="E123" i="62" s="1"/>
  <c r="F54" i="63"/>
  <c r="D15" i="11"/>
  <c r="D16" i="11" s="1"/>
  <c r="G47" i="62"/>
  <c r="G45" i="62"/>
  <c r="G46" i="62"/>
  <c r="G53" i="62"/>
  <c r="G54" i="62"/>
  <c r="E50" i="58"/>
  <c r="F8" i="3"/>
  <c r="E8" i="3" s="1"/>
  <c r="E11" i="58"/>
  <c r="Q62" i="64"/>
  <c r="F61" i="62" s="1"/>
  <c r="Q108" i="65"/>
  <c r="H107" i="62" s="1"/>
  <c r="Q21" i="64"/>
  <c r="F20" i="62" s="1"/>
  <c r="P38" i="65"/>
  <c r="I37" i="62" s="1"/>
  <c r="P33" i="65"/>
  <c r="I32" i="62" s="1"/>
  <c r="K13" i="66"/>
  <c r="P13" i="66" s="1"/>
  <c r="G18" i="62" s="1"/>
  <c r="D6" i="89"/>
  <c r="D7" i="89" s="1"/>
  <c r="D9" i="89" s="1"/>
  <c r="F225" i="88"/>
  <c r="F4" i="81" s="1"/>
  <c r="F3" i="81" s="1"/>
  <c r="G15" i="88"/>
  <c r="H15" i="88" s="1"/>
  <c r="H4" i="88"/>
  <c r="H51" i="88"/>
  <c r="H16" i="88"/>
  <c r="F10" i="81" l="1"/>
  <c r="F11" i="81"/>
  <c r="F7" i="81"/>
  <c r="G43" i="67"/>
  <c r="H43" i="67" s="1"/>
  <c r="F5" i="81"/>
  <c r="G40" i="67"/>
  <c r="H40" i="67" s="1"/>
  <c r="G26" i="67"/>
  <c r="H26" i="67" s="1"/>
  <c r="H14" i="15"/>
  <c r="D6" i="14" s="1"/>
  <c r="Q56" i="65"/>
  <c r="H55" i="62" s="1"/>
  <c r="G47" i="67"/>
  <c r="H47" i="67" s="1"/>
  <c r="Q62" i="65"/>
  <c r="H61" i="62" s="1"/>
  <c r="J47" i="62"/>
  <c r="Q16" i="65"/>
  <c r="H15" i="62" s="1"/>
  <c r="Q50" i="65"/>
  <c r="H49" i="62" s="1"/>
  <c r="D13" i="78"/>
  <c r="D14" i="78" s="1"/>
  <c r="F39" i="63"/>
  <c r="Q59" i="65"/>
  <c r="H58" i="62" s="1"/>
  <c r="Q120" i="65"/>
  <c r="H119" i="62" s="1"/>
  <c r="F94" i="63"/>
  <c r="G225" i="88"/>
  <c r="G4" i="81" s="1"/>
  <c r="G3" i="81" s="1"/>
  <c r="G15" i="62"/>
  <c r="G13" i="62"/>
  <c r="J13" i="62" s="1"/>
  <c r="K77" i="62"/>
  <c r="L77" i="62" s="1"/>
  <c r="D7" i="14"/>
  <c r="D8" i="14" s="1"/>
  <c r="D9" i="14"/>
  <c r="D10" i="14" s="1"/>
  <c r="F127" i="63"/>
  <c r="F104" i="63"/>
  <c r="F110" i="63"/>
  <c r="F30" i="63"/>
  <c r="H30" i="63" s="1"/>
  <c r="E33" i="62" s="1"/>
  <c r="J33" i="62" s="1"/>
  <c r="K33" i="62" s="1"/>
  <c r="L33" i="62" s="1"/>
  <c r="F17" i="58" s="1"/>
  <c r="G93" i="62"/>
  <c r="G95" i="62"/>
  <c r="G94" i="62"/>
  <c r="G30" i="67"/>
  <c r="H30" i="67" s="1"/>
  <c r="F81" i="63"/>
  <c r="H81" i="63" s="1"/>
  <c r="E84" i="62" s="1"/>
  <c r="J84" i="62" s="1"/>
  <c r="K84" i="62" s="1"/>
  <c r="L84" i="62" s="1"/>
  <c r="F71" i="63"/>
  <c r="F72" i="63" s="1"/>
  <c r="H72" i="63" s="1"/>
  <c r="E75" i="62" s="1"/>
  <c r="J75" i="62" s="1"/>
  <c r="Q37" i="65"/>
  <c r="H36" i="62" s="1"/>
  <c r="Q32" i="65"/>
  <c r="H31" i="62" s="1"/>
  <c r="Q28" i="65"/>
  <c r="H27" i="62" s="1"/>
  <c r="P15" i="66"/>
  <c r="G24" i="62" s="1"/>
  <c r="Q29" i="65"/>
  <c r="H28" i="62" s="1"/>
  <c r="Q18" i="65"/>
  <c r="H17" i="62" s="1"/>
  <c r="G100" i="62"/>
  <c r="G22" i="62"/>
  <c r="Q20" i="65"/>
  <c r="H19" i="62" s="1"/>
  <c r="Q22" i="65"/>
  <c r="H21" i="62" s="1"/>
  <c r="G101" i="62"/>
  <c r="P53" i="66"/>
  <c r="F130" i="63"/>
  <c r="F117" i="63"/>
  <c r="H117" i="63" s="1"/>
  <c r="E120" i="62" s="1"/>
  <c r="F100" i="63"/>
  <c r="F124" i="63"/>
  <c r="F57" i="63"/>
  <c r="F8" i="63"/>
  <c r="H8" i="63" s="1"/>
  <c r="E11" i="62" s="1"/>
  <c r="J11" i="62" s="1"/>
  <c r="K11" i="62" s="1"/>
  <c r="L11" i="62" s="1"/>
  <c r="F8" i="58" s="1"/>
  <c r="G8" i="58" s="1"/>
  <c r="F33" i="63"/>
  <c r="F18" i="63"/>
  <c r="F21" i="63"/>
  <c r="F11" i="63"/>
  <c r="H11" i="63" s="1"/>
  <c r="E14" i="62" s="1"/>
  <c r="J14" i="62" s="1"/>
  <c r="K14" i="62" s="1"/>
  <c r="L14" i="62" s="1"/>
  <c r="F9" i="58" s="1"/>
  <c r="G9" i="58" s="1"/>
  <c r="F107" i="63"/>
  <c r="P16" i="66"/>
  <c r="G26" i="62" s="1"/>
  <c r="C105" i="59"/>
  <c r="C107" i="59" s="1"/>
  <c r="D104" i="59" s="1"/>
  <c r="Q122" i="65"/>
  <c r="H121" i="62" s="1"/>
  <c r="Q117" i="65"/>
  <c r="H116" i="62" s="1"/>
  <c r="P54" i="66"/>
  <c r="L63" i="62"/>
  <c r="F31" i="58" s="1"/>
  <c r="G31" i="58" s="1"/>
  <c r="Q61" i="65"/>
  <c r="H60" i="62" s="1"/>
  <c r="G40" i="62"/>
  <c r="F25" i="63"/>
  <c r="H25" i="63" s="1"/>
  <c r="E28" i="62" s="1"/>
  <c r="J28" i="62" s="1"/>
  <c r="Q13" i="65"/>
  <c r="H12" i="62" s="1"/>
  <c r="F73" i="63"/>
  <c r="H73" i="63" s="1"/>
  <c r="E76" i="62" s="1"/>
  <c r="J76" i="62" s="1"/>
  <c r="Q46" i="65"/>
  <c r="H45" i="62" s="1"/>
  <c r="J45" i="62" s="1"/>
  <c r="K45" i="62" s="1"/>
  <c r="L45" i="62" s="1"/>
  <c r="Q11" i="65"/>
  <c r="H10" i="62" s="1"/>
  <c r="B92" i="59"/>
  <c r="F75" i="63"/>
  <c r="H75" i="63" s="1"/>
  <c r="E78" i="62" s="1"/>
  <c r="J78" i="62" s="1"/>
  <c r="K78" i="62" s="1"/>
  <c r="L78" i="62" s="1"/>
  <c r="Q33" i="65"/>
  <c r="H32" i="62" s="1"/>
  <c r="Q119" i="65"/>
  <c r="H118" i="62" s="1"/>
  <c r="F43" i="63"/>
  <c r="H43" i="63" s="1"/>
  <c r="E46" i="62" s="1"/>
  <c r="F51" i="63"/>
  <c r="G12" i="62"/>
  <c r="G10" i="62"/>
  <c r="G30" i="62"/>
  <c r="G32" i="62"/>
  <c r="G110" i="62"/>
  <c r="G111" i="62"/>
  <c r="G109" i="62"/>
  <c r="G57" i="62"/>
  <c r="G58" i="62"/>
  <c r="G56" i="62"/>
  <c r="G37" i="62"/>
  <c r="G35" i="62"/>
  <c r="E7" i="38"/>
  <c r="D13" i="38"/>
  <c r="J15" i="62"/>
  <c r="D15" i="78"/>
  <c r="D5" i="52" s="1"/>
  <c r="C5" i="52"/>
  <c r="G112" i="62"/>
  <c r="G114" i="62"/>
  <c r="G113" i="62"/>
  <c r="B105" i="59"/>
  <c r="C92" i="59"/>
  <c r="C99" i="59" s="1"/>
  <c r="D90" i="59" s="1"/>
  <c r="G69" i="59"/>
  <c r="G76" i="59" s="1"/>
  <c r="H66" i="59" s="1"/>
  <c r="C121" i="59"/>
  <c r="C127" i="59" s="1"/>
  <c r="D120" i="59" s="1"/>
  <c r="C62" i="59"/>
  <c r="C65" i="59" s="1"/>
  <c r="D61" i="59" s="1"/>
  <c r="B53" i="59"/>
  <c r="G95" i="59"/>
  <c r="G99" i="59" s="1"/>
  <c r="H93" i="59" s="1"/>
  <c r="B34" i="59"/>
  <c r="C101" i="59"/>
  <c r="C103" i="59" s="1"/>
  <c r="D100" i="59" s="1"/>
  <c r="B121" i="59"/>
  <c r="C34" i="59"/>
  <c r="C36" i="59" s="1"/>
  <c r="D33" i="59" s="1"/>
  <c r="G88" i="59"/>
  <c r="G92" i="59" s="1"/>
  <c r="H86" i="59" s="1"/>
  <c r="G53" i="59"/>
  <c r="G56" i="59" s="1"/>
  <c r="H50" i="59" s="1"/>
  <c r="C115" i="59"/>
  <c r="C119" i="59" s="1"/>
  <c r="D114" i="59" s="1"/>
  <c r="B115" i="59"/>
  <c r="G27" i="59"/>
  <c r="G29" i="59" s="1"/>
  <c r="H26" i="59" s="1"/>
  <c r="G112" i="59"/>
  <c r="G116" i="59" s="1"/>
  <c r="H111" i="59" s="1"/>
  <c r="B62" i="59"/>
  <c r="G58" i="59"/>
  <c r="G61" i="59" s="1"/>
  <c r="H57" i="59" s="1"/>
  <c r="B101" i="59"/>
  <c r="C53" i="59"/>
  <c r="C60" i="59" s="1"/>
  <c r="D51" i="59" s="1"/>
  <c r="C109" i="59"/>
  <c r="C113" i="59" s="1"/>
  <c r="D108" i="59" s="1"/>
  <c r="G106" i="59"/>
  <c r="G110" i="59" s="1"/>
  <c r="H105" i="59" s="1"/>
  <c r="B109" i="59"/>
  <c r="H65" i="63"/>
  <c r="E68" i="62" s="1"/>
  <c r="J68" i="62" s="1"/>
  <c r="K68" i="62" s="1"/>
  <c r="L68" i="62" s="1"/>
  <c r="F64" i="63"/>
  <c r="H64" i="63" s="1"/>
  <c r="E67" i="62" s="1"/>
  <c r="J67" i="62" s="1"/>
  <c r="F66" i="63"/>
  <c r="H66" i="63" s="1"/>
  <c r="E69" i="62" s="1"/>
  <c r="J69" i="62" s="1"/>
  <c r="K69" i="62" s="1"/>
  <c r="L69" i="62" s="1"/>
  <c r="C7" i="37"/>
  <c r="E6" i="37"/>
  <c r="E7" i="37" s="1"/>
  <c r="C11" i="77" s="1"/>
  <c r="D11" i="77" s="1"/>
  <c r="D6" i="37"/>
  <c r="D7" i="37" s="1"/>
  <c r="G41" i="62"/>
  <c r="G43" i="62"/>
  <c r="F38" i="63"/>
  <c r="H38" i="63" s="1"/>
  <c r="E41" i="62" s="1"/>
  <c r="J41" i="62" s="1"/>
  <c r="K41" i="62" s="1"/>
  <c r="L41" i="62" s="1"/>
  <c r="F40" i="63"/>
  <c r="H40" i="63" s="1"/>
  <c r="E43" i="62" s="1"/>
  <c r="H39" i="63"/>
  <c r="E42" i="62" s="1"/>
  <c r="J42" i="62" s="1"/>
  <c r="G102" i="62"/>
  <c r="G103" i="62"/>
  <c r="G104" i="62"/>
  <c r="Q30" i="65"/>
  <c r="H29" i="62" s="1"/>
  <c r="G38" i="67"/>
  <c r="H38" i="67" s="1"/>
  <c r="F82" i="63"/>
  <c r="H82" i="63" s="1"/>
  <c r="E85" i="62" s="1"/>
  <c r="J85" i="62" s="1"/>
  <c r="G117" i="62"/>
  <c r="G116" i="62"/>
  <c r="J116" i="62" s="1"/>
  <c r="K116" i="62" s="1"/>
  <c r="L116" i="62" s="1"/>
  <c r="G118" i="62"/>
  <c r="J118" i="62" s="1"/>
  <c r="G119" i="62"/>
  <c r="J119" i="62" s="1"/>
  <c r="G120" i="62"/>
  <c r="G121" i="62"/>
  <c r="J121" i="62" s="1"/>
  <c r="H94" i="63"/>
  <c r="E97" i="62" s="1"/>
  <c r="F95" i="63"/>
  <c r="H95" i="63" s="1"/>
  <c r="E98" i="62" s="1"/>
  <c r="F93" i="63"/>
  <c r="H93" i="63" s="1"/>
  <c r="E96" i="62" s="1"/>
  <c r="G29" i="62"/>
  <c r="G27" i="62"/>
  <c r="G124" i="62"/>
  <c r="J124" i="62" s="1"/>
  <c r="K124" i="62" s="1"/>
  <c r="L124" i="62" s="1"/>
  <c r="G123" i="62"/>
  <c r="G122" i="62"/>
  <c r="J122" i="62" s="1"/>
  <c r="G25" i="62"/>
  <c r="G23" i="62"/>
  <c r="G106" i="62"/>
  <c r="G108" i="62"/>
  <c r="G107" i="62"/>
  <c r="G98" i="62"/>
  <c r="G96" i="62"/>
  <c r="G97" i="62"/>
  <c r="G49" i="62"/>
  <c r="J49" i="62" s="1"/>
  <c r="G48" i="62"/>
  <c r="J48" i="62" s="1"/>
  <c r="G50" i="62"/>
  <c r="J50" i="62" s="1"/>
  <c r="K50" i="62" s="1"/>
  <c r="L50" i="62" s="1"/>
  <c r="E12" i="58"/>
  <c r="E17" i="58"/>
  <c r="G19" i="62"/>
  <c r="G17" i="62"/>
  <c r="D27" i="58"/>
  <c r="D28" i="58"/>
  <c r="D29" i="58"/>
  <c r="K47" i="62"/>
  <c r="L47" i="62" s="1"/>
  <c r="K15" i="62"/>
  <c r="L15" i="62" s="1"/>
  <c r="J46" i="62"/>
  <c r="F53" i="63"/>
  <c r="H53" i="63" s="1"/>
  <c r="E56" i="62" s="1"/>
  <c r="F55" i="63"/>
  <c r="H55" i="63" s="1"/>
  <c r="E58" i="62" s="1"/>
  <c r="H54" i="63"/>
  <c r="E57" i="62" s="1"/>
  <c r="F79" i="63"/>
  <c r="H79" i="63" s="1"/>
  <c r="E82" i="62" s="1"/>
  <c r="J82" i="62" s="1"/>
  <c r="F77" i="63"/>
  <c r="H77" i="63" s="1"/>
  <c r="E80" i="62" s="1"/>
  <c r="J80" i="62" s="1"/>
  <c r="H78" i="63"/>
  <c r="E81" i="62" s="1"/>
  <c r="J81" i="62" s="1"/>
  <c r="F96" i="63"/>
  <c r="H96" i="63" s="1"/>
  <c r="E99" i="62" s="1"/>
  <c r="J99" i="62" s="1"/>
  <c r="F98" i="63"/>
  <c r="H98" i="63" s="1"/>
  <c r="E101" i="62" s="1"/>
  <c r="J101" i="62" s="1"/>
  <c r="H97" i="63"/>
  <c r="E100" i="62" s="1"/>
  <c r="J100" i="62" s="1"/>
  <c r="K64" i="62"/>
  <c r="L64" i="62" s="1"/>
  <c r="F32" i="58" s="1"/>
  <c r="G32" i="58" s="1"/>
  <c r="G30" i="58" s="1"/>
  <c r="F92" i="63"/>
  <c r="H92" i="63" s="1"/>
  <c r="E95" i="62" s="1"/>
  <c r="J95" i="62" s="1"/>
  <c r="F90" i="63"/>
  <c r="H90" i="63" s="1"/>
  <c r="E93" i="62" s="1"/>
  <c r="J93" i="62" s="1"/>
  <c r="H91" i="63"/>
  <c r="E94" i="62" s="1"/>
  <c r="J94" i="62" s="1"/>
  <c r="E52" i="58"/>
  <c r="E54" i="58"/>
  <c r="K13" i="62"/>
  <c r="L13" i="62" s="1"/>
  <c r="F52" i="63"/>
  <c r="H52" i="63" s="1"/>
  <c r="E55" i="62" s="1"/>
  <c r="J55" i="62" s="1"/>
  <c r="H51" i="63"/>
  <c r="E54" i="62" s="1"/>
  <c r="J54" i="62" s="1"/>
  <c r="F50" i="63"/>
  <c r="H50" i="63" s="1"/>
  <c r="E53" i="62" s="1"/>
  <c r="J53" i="62" s="1"/>
  <c r="J123" i="62"/>
  <c r="F88" i="63"/>
  <c r="H88" i="63" s="1"/>
  <c r="E91" i="62" s="1"/>
  <c r="J91" i="62" s="1"/>
  <c r="F86" i="63"/>
  <c r="H86" i="63" s="1"/>
  <c r="E89" i="62" s="1"/>
  <c r="J89" i="62" s="1"/>
  <c r="H87" i="63"/>
  <c r="E90" i="62" s="1"/>
  <c r="J90" i="62" s="1"/>
  <c r="H68" i="63"/>
  <c r="E71" i="62" s="1"/>
  <c r="J71" i="62" s="1"/>
  <c r="F69" i="63"/>
  <c r="H69" i="63" s="1"/>
  <c r="E72" i="62" s="1"/>
  <c r="J72" i="62" s="1"/>
  <c r="F67" i="63"/>
  <c r="H67" i="63" s="1"/>
  <c r="E70" i="62" s="1"/>
  <c r="J70" i="62" s="1"/>
  <c r="F85" i="63"/>
  <c r="H85" i="63" s="1"/>
  <c r="E88" i="62" s="1"/>
  <c r="J88" i="62" s="1"/>
  <c r="F83" i="63"/>
  <c r="H83" i="63" s="1"/>
  <c r="E86" i="62" s="1"/>
  <c r="J86" i="62" s="1"/>
  <c r="H84" i="63"/>
  <c r="E87" i="62" s="1"/>
  <c r="J87" i="62" s="1"/>
  <c r="H225" i="88"/>
  <c r="F8" i="81"/>
  <c r="G8" i="81" s="1"/>
  <c r="H8" i="81" s="1"/>
  <c r="K76" i="62" l="1"/>
  <c r="L76" i="62" s="1"/>
  <c r="F38" i="58" s="1"/>
  <c r="G38" i="58" s="1"/>
  <c r="F125" i="63"/>
  <c r="H125" i="63" s="1"/>
  <c r="E128" i="62" s="1"/>
  <c r="J128" i="62" s="1"/>
  <c r="F123" i="63"/>
  <c r="H123" i="63" s="1"/>
  <c r="E126" i="62" s="1"/>
  <c r="J126" i="62" s="1"/>
  <c r="K126" i="62" s="1"/>
  <c r="L126" i="62" s="1"/>
  <c r="H124" i="63"/>
  <c r="E127" i="62" s="1"/>
  <c r="J127" i="62" s="1"/>
  <c r="K127" i="62" s="1"/>
  <c r="L127" i="62" s="1"/>
  <c r="F58" i="58" s="1"/>
  <c r="H130" i="63"/>
  <c r="E133" i="62" s="1"/>
  <c r="J133" i="62" s="1"/>
  <c r="K133" i="62" s="1"/>
  <c r="L133" i="62" s="1"/>
  <c r="F60" i="58" s="1"/>
  <c r="F129" i="63"/>
  <c r="H129" i="63" s="1"/>
  <c r="E132" i="62" s="1"/>
  <c r="J132" i="62" s="1"/>
  <c r="F131" i="63"/>
  <c r="H131" i="63" s="1"/>
  <c r="E134" i="62" s="1"/>
  <c r="J134" i="62" s="1"/>
  <c r="K134" i="62" s="1"/>
  <c r="L134" i="62" s="1"/>
  <c r="F70" i="63"/>
  <c r="H70" i="63" s="1"/>
  <c r="E73" i="62" s="1"/>
  <c r="J73" i="62" s="1"/>
  <c r="K73" i="62" s="1"/>
  <c r="L73" i="62" s="1"/>
  <c r="F37" i="58" s="1"/>
  <c r="G37" i="58" s="1"/>
  <c r="H104" i="63"/>
  <c r="E107" i="62" s="1"/>
  <c r="J107" i="62" s="1"/>
  <c r="K107" i="62" s="1"/>
  <c r="L107" i="62" s="1"/>
  <c r="F105" i="63"/>
  <c r="H105" i="63" s="1"/>
  <c r="E108" i="62" s="1"/>
  <c r="J108" i="62" s="1"/>
  <c r="F103" i="63"/>
  <c r="H103" i="63" s="1"/>
  <c r="E106" i="62" s="1"/>
  <c r="J106" i="62" s="1"/>
  <c r="K106" i="62" s="1"/>
  <c r="L106" i="62" s="1"/>
  <c r="H71" i="63"/>
  <c r="E74" i="62" s="1"/>
  <c r="J74" i="62" s="1"/>
  <c r="K74" i="62" s="1"/>
  <c r="L74" i="62" s="1"/>
  <c r="J58" i="62"/>
  <c r="K58" i="62" s="1"/>
  <c r="L58" i="62" s="1"/>
  <c r="F28" i="58" s="1"/>
  <c r="F126" i="63"/>
  <c r="H126" i="63" s="1"/>
  <c r="E129" i="62" s="1"/>
  <c r="J129" i="62" s="1"/>
  <c r="K129" i="62" s="1"/>
  <c r="L129" i="62" s="1"/>
  <c r="F128" i="63"/>
  <c r="H128" i="63" s="1"/>
  <c r="E131" i="62" s="1"/>
  <c r="J131" i="62" s="1"/>
  <c r="H127" i="63"/>
  <c r="E130" i="62" s="1"/>
  <c r="J130" i="62" s="1"/>
  <c r="K130" i="62" s="1"/>
  <c r="L130" i="62" s="1"/>
  <c r="F59" i="58" s="1"/>
  <c r="F24" i="63"/>
  <c r="H24" i="63" s="1"/>
  <c r="E27" i="62" s="1"/>
  <c r="J27" i="62" s="1"/>
  <c r="J10" i="62"/>
  <c r="F22" i="63"/>
  <c r="H22" i="63" s="1"/>
  <c r="E25" i="62" s="1"/>
  <c r="J25" i="62" s="1"/>
  <c r="H21" i="63"/>
  <c r="E24" i="62" s="1"/>
  <c r="J24" i="62" s="1"/>
  <c r="K24" i="62" s="1"/>
  <c r="L24" i="62" s="1"/>
  <c r="F20" i="63"/>
  <c r="H20" i="63" s="1"/>
  <c r="E23" i="62" s="1"/>
  <c r="J23" i="62" s="1"/>
  <c r="K23" i="62" s="1"/>
  <c r="L23" i="62" s="1"/>
  <c r="J56" i="62"/>
  <c r="K56" i="62" s="1"/>
  <c r="L56" i="62" s="1"/>
  <c r="F26" i="63"/>
  <c r="H26" i="63" s="1"/>
  <c r="E29" i="62" s="1"/>
  <c r="J29" i="62" s="1"/>
  <c r="K29" i="62" s="1"/>
  <c r="L29" i="62" s="1"/>
  <c r="J12" i="62"/>
  <c r="K12" i="62" s="1"/>
  <c r="L12" i="62" s="1"/>
  <c r="F80" i="63"/>
  <c r="H80" i="63" s="1"/>
  <c r="E83" i="62" s="1"/>
  <c r="J83" i="62" s="1"/>
  <c r="K83" i="62" s="1"/>
  <c r="L83" i="62" s="1"/>
  <c r="F41" i="58" s="1"/>
  <c r="G41" i="58" s="1"/>
  <c r="G17" i="58"/>
  <c r="F34" i="63"/>
  <c r="H34" i="63" s="1"/>
  <c r="E37" i="62" s="1"/>
  <c r="J37" i="62" s="1"/>
  <c r="K37" i="62" s="1"/>
  <c r="L37" i="62" s="1"/>
  <c r="H33" i="63"/>
  <c r="E36" i="62" s="1"/>
  <c r="J36" i="62" s="1"/>
  <c r="K36" i="62" s="1"/>
  <c r="L36" i="62" s="1"/>
  <c r="F32" i="63"/>
  <c r="H32" i="63" s="1"/>
  <c r="E35" i="62" s="1"/>
  <c r="J35" i="62" s="1"/>
  <c r="F99" i="63"/>
  <c r="H99" i="63" s="1"/>
  <c r="E102" i="62" s="1"/>
  <c r="J102" i="62" s="1"/>
  <c r="K102" i="62" s="1"/>
  <c r="L102" i="62" s="1"/>
  <c r="H100" i="63"/>
  <c r="E103" i="62" s="1"/>
  <c r="F101" i="63"/>
  <c r="H101" i="63" s="1"/>
  <c r="E104" i="62" s="1"/>
  <c r="J104" i="62" s="1"/>
  <c r="K104" i="62" s="1"/>
  <c r="J97" i="62"/>
  <c r="K97" i="62" s="1"/>
  <c r="L97" i="62" s="1"/>
  <c r="F19" i="63"/>
  <c r="H19" i="63" s="1"/>
  <c r="E22" i="62" s="1"/>
  <c r="J22" i="62" s="1"/>
  <c r="K22" i="62" s="1"/>
  <c r="L22" i="62" s="1"/>
  <c r="H18" i="63"/>
  <c r="E21" i="62" s="1"/>
  <c r="J21" i="62" s="1"/>
  <c r="F17" i="63"/>
  <c r="H17" i="63" s="1"/>
  <c r="E20" i="62" s="1"/>
  <c r="J20" i="62" s="1"/>
  <c r="K20" i="62" s="1"/>
  <c r="L20" i="62" s="1"/>
  <c r="F56" i="63"/>
  <c r="H56" i="63" s="1"/>
  <c r="E59" i="62" s="1"/>
  <c r="J59" i="62" s="1"/>
  <c r="K59" i="62" s="1"/>
  <c r="L59" i="62" s="1"/>
  <c r="H57" i="63"/>
  <c r="E60" i="62" s="1"/>
  <c r="J60" i="62" s="1"/>
  <c r="K60" i="62" s="1"/>
  <c r="L60" i="62" s="1"/>
  <c r="F58" i="63"/>
  <c r="H58" i="63" s="1"/>
  <c r="E61" i="62" s="1"/>
  <c r="J61" i="62" s="1"/>
  <c r="K61" i="62" s="1"/>
  <c r="L61" i="62" s="1"/>
  <c r="F29" i="58" s="1"/>
  <c r="G29" i="58" s="1"/>
  <c r="J103" i="62"/>
  <c r="K103" i="62" s="1"/>
  <c r="L103" i="62" s="1"/>
  <c r="J120" i="62"/>
  <c r="K120" i="62" s="1"/>
  <c r="F109" i="63"/>
  <c r="H109" i="63" s="1"/>
  <c r="E112" i="62" s="1"/>
  <c r="J112" i="62" s="1"/>
  <c r="K112" i="62" s="1"/>
  <c r="L112" i="62" s="1"/>
  <c r="H110" i="63"/>
  <c r="E113" i="62" s="1"/>
  <c r="J113" i="62" s="1"/>
  <c r="K113" i="62" s="1"/>
  <c r="L113" i="62" s="1"/>
  <c r="F111" i="63"/>
  <c r="H111" i="63" s="1"/>
  <c r="E114" i="62" s="1"/>
  <c r="J114" i="62" s="1"/>
  <c r="J57" i="62"/>
  <c r="K57" i="62" s="1"/>
  <c r="L57" i="62" s="1"/>
  <c r="F108" i="63"/>
  <c r="H108" i="63" s="1"/>
  <c r="E111" i="62" s="1"/>
  <c r="J111" i="62" s="1"/>
  <c r="K111" i="62" s="1"/>
  <c r="L111" i="62" s="1"/>
  <c r="H107" i="63"/>
  <c r="E110" i="62" s="1"/>
  <c r="J110" i="62" s="1"/>
  <c r="K110" i="62" s="1"/>
  <c r="L110" i="62" s="1"/>
  <c r="F106" i="63"/>
  <c r="H106" i="63" s="1"/>
  <c r="E109" i="62" s="1"/>
  <c r="J109" i="62" s="1"/>
  <c r="K119" i="62"/>
  <c r="L119" i="62" s="1"/>
  <c r="K121" i="62"/>
  <c r="L121" i="62" s="1"/>
  <c r="D13" i="58"/>
  <c r="D12" i="58"/>
  <c r="D16" i="58"/>
  <c r="D11" i="58"/>
  <c r="D15" i="58"/>
  <c r="K122" i="62"/>
  <c r="L122" i="62" s="1"/>
  <c r="D51" i="58"/>
  <c r="D50" i="58"/>
  <c r="D52" i="58"/>
  <c r="K42" i="62"/>
  <c r="L42" i="62" s="1"/>
  <c r="D48" i="58"/>
  <c r="D46" i="58"/>
  <c r="D47" i="58"/>
  <c r="D45" i="58"/>
  <c r="F7" i="38"/>
  <c r="E13" i="38"/>
  <c r="K21" i="62"/>
  <c r="L21" i="62" s="1"/>
  <c r="K48" i="62"/>
  <c r="L48" i="62" s="1"/>
  <c r="F114" i="63"/>
  <c r="H114" i="63" s="1"/>
  <c r="E117" i="62" s="1"/>
  <c r="J117" i="62" s="1"/>
  <c r="K117" i="62" s="1"/>
  <c r="L117" i="62" s="1"/>
  <c r="F54" i="58" s="1"/>
  <c r="G54" i="58" s="1"/>
  <c r="F28" i="63"/>
  <c r="F23" i="63"/>
  <c r="H23" i="63" s="1"/>
  <c r="E26" i="62" s="1"/>
  <c r="J26" i="62" s="1"/>
  <c r="F36" i="63"/>
  <c r="F15" i="63"/>
  <c r="J43" i="62"/>
  <c r="K43" i="62" s="1"/>
  <c r="L43" i="62" s="1"/>
  <c r="K49" i="62"/>
  <c r="L49" i="62" s="1"/>
  <c r="F24" i="58" s="1"/>
  <c r="K118" i="62"/>
  <c r="L118" i="62" s="1"/>
  <c r="K75" i="62"/>
  <c r="L75" i="62" s="1"/>
  <c r="G7" i="58"/>
  <c r="J96" i="62"/>
  <c r="D21" i="58"/>
  <c r="D20" i="58"/>
  <c r="D19" i="58"/>
  <c r="F19" i="58" s="1"/>
  <c r="G19" i="58" s="1"/>
  <c r="D16" i="78"/>
  <c r="E5" i="52" s="1"/>
  <c r="K85" i="62"/>
  <c r="L85" i="62" s="1"/>
  <c r="J98" i="62"/>
  <c r="K98" i="62" s="1"/>
  <c r="L98" i="62" s="1"/>
  <c r="K67" i="62"/>
  <c r="L67" i="62" s="1"/>
  <c r="F35" i="58" s="1"/>
  <c r="G35" i="58" s="1"/>
  <c r="K87" i="62"/>
  <c r="L87" i="62" s="1"/>
  <c r="K88" i="62"/>
  <c r="L88" i="62" s="1"/>
  <c r="K72" i="62"/>
  <c r="L72" i="62" s="1"/>
  <c r="K90" i="62"/>
  <c r="L90" i="62" s="1"/>
  <c r="K91" i="62"/>
  <c r="L91" i="62" s="1"/>
  <c r="K53" i="62"/>
  <c r="L53" i="62" s="1"/>
  <c r="K55" i="62"/>
  <c r="L55" i="62" s="1"/>
  <c r="F27" i="58" s="1"/>
  <c r="K27" i="62"/>
  <c r="L27" i="62" s="1"/>
  <c r="K93" i="62"/>
  <c r="L93" i="62" s="1"/>
  <c r="K100" i="62"/>
  <c r="L100" i="62" s="1"/>
  <c r="K99" i="62"/>
  <c r="L99" i="62" s="1"/>
  <c r="K80" i="62"/>
  <c r="L80" i="62" s="1"/>
  <c r="F40" i="58" s="1"/>
  <c r="G40" i="58" s="1"/>
  <c r="K86" i="62"/>
  <c r="L86" i="62" s="1"/>
  <c r="F42" i="58" s="1"/>
  <c r="G42" i="58" s="1"/>
  <c r="K70" i="62"/>
  <c r="L70" i="62" s="1"/>
  <c r="F36" i="58" s="1"/>
  <c r="G36" i="58" s="1"/>
  <c r="K71" i="62"/>
  <c r="L71" i="62" s="1"/>
  <c r="K89" i="62"/>
  <c r="L89" i="62" s="1"/>
  <c r="F43" i="58" s="1"/>
  <c r="G43" i="58" s="1"/>
  <c r="K123" i="62"/>
  <c r="L123" i="62" s="1"/>
  <c r="F56" i="58" s="1"/>
  <c r="G56" i="58" s="1"/>
  <c r="K54" i="62"/>
  <c r="L54" i="62" s="1"/>
  <c r="K28" i="62"/>
  <c r="L28" i="62" s="1"/>
  <c r="E55" i="58"/>
  <c r="K94" i="62"/>
  <c r="L94" i="62" s="1"/>
  <c r="K95" i="62"/>
  <c r="L95" i="62" s="1"/>
  <c r="K101" i="62"/>
  <c r="L101" i="62" s="1"/>
  <c r="F47" i="58" s="1"/>
  <c r="G47" i="58" s="1"/>
  <c r="K81" i="62"/>
  <c r="L81" i="62" s="1"/>
  <c r="K82" i="62"/>
  <c r="L82" i="62" s="1"/>
  <c r="K46" i="62"/>
  <c r="L46" i="62"/>
  <c r="F23" i="58" s="1"/>
  <c r="E13" i="58"/>
  <c r="E20" i="58"/>
  <c r="F9" i="81"/>
  <c r="F6" i="81" s="1"/>
  <c r="H4" i="81"/>
  <c r="H3" i="81"/>
  <c r="F51" i="58" l="1"/>
  <c r="G51" i="58" s="1"/>
  <c r="K109" i="62"/>
  <c r="L109" i="62" s="1"/>
  <c r="F13" i="58"/>
  <c r="F12" i="58"/>
  <c r="G12" i="58" s="1"/>
  <c r="K35" i="62"/>
  <c r="L35" i="62" s="1"/>
  <c r="K114" i="62"/>
  <c r="L114" i="62"/>
  <c r="K108" i="62"/>
  <c r="L108" i="62" s="1"/>
  <c r="F50" i="58" s="1"/>
  <c r="G50" i="58" s="1"/>
  <c r="K25" i="62"/>
  <c r="L25" i="62" s="1"/>
  <c r="K132" i="62"/>
  <c r="L132" i="62"/>
  <c r="L104" i="62"/>
  <c r="F48" i="58" s="1"/>
  <c r="G48" i="58" s="1"/>
  <c r="K10" i="62"/>
  <c r="L10" i="62" s="1"/>
  <c r="K128" i="62"/>
  <c r="L128" i="62" s="1"/>
  <c r="F46" i="58"/>
  <c r="G46" i="58" s="1"/>
  <c r="L120" i="62"/>
  <c r="F55" i="58" s="1"/>
  <c r="G55" i="58" s="1"/>
  <c r="G53" i="58" s="1"/>
  <c r="K131" i="62"/>
  <c r="L131" i="62" s="1"/>
  <c r="F16" i="63"/>
  <c r="H16" i="63" s="1"/>
  <c r="E19" i="62" s="1"/>
  <c r="J19" i="62" s="1"/>
  <c r="H15" i="63"/>
  <c r="E18" i="62" s="1"/>
  <c r="J18" i="62" s="1"/>
  <c r="F14" i="63"/>
  <c r="H14" i="63" s="1"/>
  <c r="E17" i="62" s="1"/>
  <c r="J17" i="62" s="1"/>
  <c r="K17" i="62" s="1"/>
  <c r="L17" i="62" s="1"/>
  <c r="G34" i="58"/>
  <c r="F35" i="63"/>
  <c r="H35" i="63" s="1"/>
  <c r="E38" i="62" s="1"/>
  <c r="J38" i="62" s="1"/>
  <c r="F37" i="63"/>
  <c r="H37" i="63" s="1"/>
  <c r="E40" i="62" s="1"/>
  <c r="J40" i="62" s="1"/>
  <c r="K40" i="62" s="1"/>
  <c r="L40" i="62" s="1"/>
  <c r="H36" i="63"/>
  <c r="E39" i="62" s="1"/>
  <c r="J39" i="62" s="1"/>
  <c r="K96" i="62"/>
  <c r="L96" i="62"/>
  <c r="K26" i="62"/>
  <c r="L26" i="62" s="1"/>
  <c r="F14" i="58" s="1"/>
  <c r="G14" i="58" s="1"/>
  <c r="G13" i="58"/>
  <c r="F15" i="58"/>
  <c r="G15" i="58" s="1"/>
  <c r="F29" i="63"/>
  <c r="H29" i="63" s="1"/>
  <c r="E32" i="62" s="1"/>
  <c r="J32" i="62" s="1"/>
  <c r="K32" i="62" s="1"/>
  <c r="L32" i="62" s="1"/>
  <c r="F27" i="63"/>
  <c r="H27" i="63" s="1"/>
  <c r="E30" i="62" s="1"/>
  <c r="J30" i="62" s="1"/>
  <c r="K30" i="62" s="1"/>
  <c r="L30" i="62" s="1"/>
  <c r="H28" i="63"/>
  <c r="E31" i="62" s="1"/>
  <c r="J31" i="62" s="1"/>
  <c r="K31" i="62" s="1"/>
  <c r="L31" i="62" s="1"/>
  <c r="F16" i="58" s="1"/>
  <c r="G16" i="58" s="1"/>
  <c r="F21" i="58"/>
  <c r="C14" i="77"/>
  <c r="F13" i="38"/>
  <c r="F52" i="58"/>
  <c r="G52" i="58" s="1"/>
  <c r="F45" i="58"/>
  <c r="G45" i="58" s="1"/>
  <c r="G39" i="58"/>
  <c r="E21" i="58"/>
  <c r="E59" i="58"/>
  <c r="E58" i="58"/>
  <c r="G58" i="58" s="1"/>
  <c r="G9" i="81"/>
  <c r="H9" i="81" s="1"/>
  <c r="F13" i="81"/>
  <c r="G7" i="81"/>
  <c r="G5" i="81"/>
  <c r="H5" i="81" s="1"/>
  <c r="G11" i="81"/>
  <c r="H11" i="81" s="1"/>
  <c r="G44" i="58" l="1"/>
  <c r="G49" i="58"/>
  <c r="G33" i="58"/>
  <c r="K38" i="62"/>
  <c r="L38" i="62" s="1"/>
  <c r="K39" i="62"/>
  <c r="L39" i="62"/>
  <c r="F20" i="58" s="1"/>
  <c r="G20" i="58" s="1"/>
  <c r="C12" i="77"/>
  <c r="C20" i="77" s="1"/>
  <c r="C21" i="77" s="1"/>
  <c r="D14" i="77"/>
  <c r="D12" i="77" s="1"/>
  <c r="D20" i="77" s="1"/>
  <c r="D21" i="77" s="1"/>
  <c r="D25" i="77" s="1"/>
  <c r="D28" i="77" s="1"/>
  <c r="K18" i="62"/>
  <c r="L18" i="62" s="1"/>
  <c r="F11" i="58" s="1"/>
  <c r="G11" i="58" s="1"/>
  <c r="K19" i="62"/>
  <c r="L19" i="62" s="1"/>
  <c r="E60" i="58"/>
  <c r="G60" i="58" s="1"/>
  <c r="G59" i="58"/>
  <c r="G57" i="58" s="1"/>
  <c r="E23" i="58"/>
  <c r="G21" i="58"/>
  <c r="I5" i="81"/>
  <c r="I17" i="81" s="1"/>
  <c r="H7" i="81"/>
  <c r="G10" i="81"/>
  <c r="G6" i="81" s="1"/>
  <c r="G13" i="81"/>
  <c r="G18" i="58" l="1"/>
  <c r="G10" i="58"/>
  <c r="G6" i="58"/>
  <c r="E24" i="58"/>
  <c r="G23" i="58"/>
  <c r="H10" i="81"/>
  <c r="H13" i="81"/>
  <c r="B20" i="81" l="1"/>
  <c r="O2" i="81"/>
  <c r="H6" i="81"/>
  <c r="E27" i="58"/>
  <c r="G24" i="58"/>
  <c r="G22" i="58"/>
  <c r="E28" i="58" l="1"/>
  <c r="G28" i="58" s="1"/>
  <c r="G27" i="58"/>
  <c r="G26" i="58" l="1"/>
  <c r="G25" i="58" s="1"/>
  <c r="G61" i="58" s="1"/>
  <c r="C6" i="52" s="1"/>
  <c r="C7" i="52" s="1"/>
  <c r="G62" i="58" l="1"/>
  <c r="D6" i="52" s="1"/>
  <c r="D7" i="52" s="1"/>
  <c r="G63" i="58"/>
  <c r="E6" i="52" s="1"/>
  <c r="E7" i="52" s="1"/>
  <c r="C8" i="77" s="1"/>
  <c r="D8" i="77" s="1"/>
  <c r="F15" i="81"/>
  <c r="F16" i="81"/>
  <c r="H16" i="81" s="1"/>
  <c r="F14" i="81"/>
  <c r="G14" i="81" s="1"/>
  <c r="F12" i="81" l="1"/>
  <c r="F17" i="81" s="1"/>
  <c r="G15" i="81"/>
  <c r="H15" i="81" s="1"/>
  <c r="H14" i="81"/>
  <c r="G12" i="81"/>
  <c r="B21" i="81" l="1"/>
  <c r="O4" i="81"/>
  <c r="O6" i="81"/>
  <c r="B22" i="81"/>
  <c r="G17" i="81"/>
  <c r="H12" i="81"/>
  <c r="H17" i="8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vanlh</author>
  </authors>
  <commentList>
    <comment ref="E5" authorId="0" shapeId="0" xr:uid="{00000000-0006-0000-0B00-000001000000}">
      <text>
        <r>
          <rPr>
            <b/>
            <sz val="9"/>
            <color indexed="81"/>
            <rFont val="Tahoma"/>
            <family val="2"/>
          </rPr>
          <t>vanlh:</t>
        </r>
        <r>
          <rPr>
            <sz val="9"/>
            <color indexed="81"/>
            <rFont val="Tahoma"/>
            <family val="2"/>
          </rPr>
          <t xml:space="preserve">
hệ số yếu tố ảnh hưởng Số lượng lớp, bảng dữ liệu 
của ĐTQL thứ i
</t>
        </r>
      </text>
    </comment>
    <comment ref="H5" authorId="0" shapeId="0" xr:uid="{00000000-0006-0000-0B00-000002000000}">
      <text>
        <r>
          <rPr>
            <b/>
            <sz val="9"/>
            <color indexed="81"/>
            <rFont val="Tahoma"/>
            <family val="2"/>
          </rPr>
          <t>vanlh:</t>
        </r>
        <r>
          <rPr>
            <sz val="9"/>
            <color indexed="81"/>
            <rFont val="Tahoma"/>
            <family val="2"/>
          </rPr>
          <t xml:space="preserve">
hệ số yếu tố ảnh hưởng Số lượng trường thông tin của ĐTQL thứ i</t>
        </r>
      </text>
    </comment>
    <comment ref="K5" authorId="0" shapeId="0" xr:uid="{00000000-0006-0000-0B00-000003000000}">
      <text>
        <r>
          <rPr>
            <b/>
            <sz val="9"/>
            <color indexed="81"/>
            <rFont val="Tahoma"/>
            <family val="2"/>
          </rPr>
          <t>vanlh:</t>
        </r>
        <r>
          <rPr>
            <sz val="9"/>
            <color indexed="81"/>
            <rFont val="Tahoma"/>
            <family val="2"/>
          </rPr>
          <t xml:space="preserve">
hệ số yếu tố ảnh hưởng Số lượng ràng buộc của ĐTQL thứ i</t>
        </r>
      </text>
    </comment>
    <comment ref="N5" authorId="0" shapeId="0" xr:uid="{00000000-0006-0000-0B00-000004000000}">
      <text>
        <r>
          <rPr>
            <b/>
            <sz val="9"/>
            <color indexed="81"/>
            <rFont val="Tahoma"/>
            <family val="2"/>
          </rPr>
          <t>vanlh:</t>
        </r>
        <r>
          <rPr>
            <sz val="9"/>
            <color indexed="81"/>
            <rFont val="Tahoma"/>
            <family val="2"/>
          </rPr>
          <t xml:space="preserve">
hệ số yếu tố ảnh hưởng Kiểu dữ liệu của ĐTQL thứ i</t>
        </r>
      </text>
    </comment>
  </commentList>
</comments>
</file>

<file path=xl/sharedStrings.xml><?xml version="1.0" encoding="utf-8"?>
<sst xmlns="http://schemas.openxmlformats.org/spreadsheetml/2006/main" count="3869" uniqueCount="1222">
  <si>
    <t>Đơn vị tính: VNĐ</t>
  </si>
  <si>
    <t>STT</t>
  </si>
  <si>
    <t>Nội dung chi phí</t>
  </si>
  <si>
    <t>Cách tính</t>
  </si>
  <si>
    <t>Giá trị trước thuế</t>
  </si>
  <si>
    <t>Thuế GTGT</t>
  </si>
  <si>
    <t>Giá trị sau thuế</t>
  </si>
  <si>
    <t>Ghi chú</t>
  </si>
  <si>
    <t>I</t>
  </si>
  <si>
    <t>II</t>
  </si>
  <si>
    <t>Chi phí thiết bị ( Gtb)</t>
  </si>
  <si>
    <t>III</t>
  </si>
  <si>
    <t xml:space="preserve">Chi phí quản lý dự án (Gqlda) </t>
  </si>
  <si>
    <t>Chi phí quản lý dự án</t>
  </si>
  <si>
    <t>IV</t>
  </si>
  <si>
    <t>Chi phí tư vấn đầu tư ƯDCNTT (Gtv)</t>
  </si>
  <si>
    <t>Chi phí thẩm tra thiết kế thi công</t>
  </si>
  <si>
    <t>Chi phí thẩm tra dự toán</t>
  </si>
  <si>
    <t>V</t>
  </si>
  <si>
    <t>Chi phí khác (Gk)</t>
  </si>
  <si>
    <t xml:space="preserve">Chi phí thẩm tra phê duyệt, quyết toán dự án hoàn thành </t>
  </si>
  <si>
    <t>Chi phí dự phòng (Gdp)</t>
  </si>
  <si>
    <t>TỔNG CỘNG</t>
  </si>
  <si>
    <t>Năm 2012</t>
  </si>
  <si>
    <t>Năm 2013</t>
  </si>
  <si>
    <t>DỰ ÁN</t>
  </si>
  <si>
    <t>Chi phí thiết bị (Gtb)</t>
  </si>
  <si>
    <t>Chi phí tư vấn giám sát thi công</t>
  </si>
  <si>
    <t>Dự án hạ tầng kỹ thuật</t>
  </si>
  <si>
    <t>Dự án phần mềm nội bộ, dữ liệu</t>
  </si>
  <si>
    <t>Tổng cộng</t>
  </si>
  <si>
    <t>Căn cứ pháp lý</t>
  </si>
  <si>
    <t>Thành tiền</t>
  </si>
  <si>
    <t>Chi phí lập dự án đầu tư</t>
  </si>
  <si>
    <t>Chi phí lập TKTC</t>
  </si>
  <si>
    <t>Chi phí lập và đánh giá HSMT</t>
  </si>
  <si>
    <t>Chi phí thẩm tra dự án đầu tư</t>
  </si>
  <si>
    <t>Thẩm tra và phê duyệt quyết toán</t>
  </si>
  <si>
    <t>Kiểm toán</t>
  </si>
  <si>
    <t>CHI PHÍ TƯ VẤN</t>
  </si>
  <si>
    <t xml:space="preserve">176/2011/TT-BTC </t>
  </si>
  <si>
    <t>Thẩm định</t>
  </si>
  <si>
    <t>(I+II+III+IV+V)</t>
  </si>
  <si>
    <t>8%* (Gtb+Gqlda+Gtv+Gk)</t>
  </si>
  <si>
    <t>KHÁI TOÁN KINH PHÍ</t>
  </si>
  <si>
    <t>Bảng 1:</t>
  </si>
  <si>
    <t>CHI PHÍ KHẢO SÁT PHỤC VỤ LẬP DỰ ÁN</t>
  </si>
  <si>
    <t>TT</t>
  </si>
  <si>
    <t>NỘI DUNG CHI PHÍ</t>
  </si>
  <si>
    <t>CÁCH TÍNH</t>
  </si>
  <si>
    <t>GIÁ TRỊ</t>
  </si>
  <si>
    <t>KÝ HIỆU</t>
  </si>
  <si>
    <t>VĂN BẢN ÁP DỤNG</t>
  </si>
  <si>
    <t>PHÍ CHUYÊN GIA</t>
  </si>
  <si>
    <t>Ccg=C1+C2+C3+C4</t>
  </si>
  <si>
    <t>Ccg</t>
  </si>
  <si>
    <t xml:space="preserve">1. Theo thông tư 58/2011/TT-BTC ngày 11/05/2011 của Bộ tài chính </t>
  </si>
  <si>
    <t xml:space="preserve">Chi phí lập mẫu phiếu khảo sát </t>
  </si>
  <si>
    <t>C2</t>
  </si>
  <si>
    <t>4 phiếu đến 30 chỉ tiêu</t>
  </si>
  <si>
    <t>Chi phí thực hiện khảo sát</t>
  </si>
  <si>
    <t>C3</t>
  </si>
  <si>
    <t xml:space="preserve">1. VB 205/2004/NĐ - CP
2. NĐ 182/2013/NĐ-CP
3. Luật làm việc số 38/2013/QH13
4. Công văn số 4064/BHXH-THU </t>
  </si>
  <si>
    <t>Chi phí lập báo cáo kết quả điều tra khảo sát</t>
  </si>
  <si>
    <t>C4</t>
  </si>
  <si>
    <t>CHI PHÍ QUẢN LÝ</t>
  </si>
  <si>
    <t>Cql=Ccg*55%</t>
  </si>
  <si>
    <t>Cql</t>
  </si>
  <si>
    <t>Theo công văn số 1951/BTTTT-UDCNTT ngày 04/07/2013</t>
  </si>
  <si>
    <t>CHI PHÍ KHÁC</t>
  </si>
  <si>
    <t>Ck</t>
  </si>
  <si>
    <t>Chi cho đối tượng cung cấp thông tin</t>
  </si>
  <si>
    <t>4 phiếu * 70.000</t>
  </si>
  <si>
    <t>THU NHẬP CHỊU THUẾ TÍNH TRƯỚC</t>
  </si>
  <si>
    <t>TL=(Ccg+Cql+Ck)*6%</t>
  </si>
  <si>
    <t>TL</t>
  </si>
  <si>
    <t>Chi phí khảo sát trước thuế</t>
  </si>
  <si>
    <t>G=Ccg+Cql+Ck+TL</t>
  </si>
  <si>
    <t>G</t>
  </si>
  <si>
    <t>THUẾ GIÁ TRỊ GIA TĂNG</t>
  </si>
  <si>
    <t>GTGT=G*10%</t>
  </si>
  <si>
    <t>GTGT</t>
  </si>
  <si>
    <t>TỔNG CỘNG:</t>
  </si>
  <si>
    <t>TC=G+GTGT</t>
  </si>
  <si>
    <t>TC</t>
  </si>
  <si>
    <t>5*750.000</t>
  </si>
  <si>
    <t>5 ngày công*2 người *1 địa điểm khảo sát* KS1 = (392.924 đ/ngày)</t>
  </si>
  <si>
    <t>TT/09/2016/BTC</t>
  </si>
  <si>
    <t xml:space="preserve">Chi phí quản lý (Gqlda) </t>
  </si>
  <si>
    <t>Chi phí tư vấn (Gtv)</t>
  </si>
  <si>
    <t>BẢNG TỔNG HỢP CHI PHÍ PHẦN MỀM</t>
  </si>
  <si>
    <t>Khoản mục chi phí</t>
  </si>
  <si>
    <t>Giá trị</t>
  </si>
  <si>
    <t>Ký hiệu</t>
  </si>
  <si>
    <t>Giá trị phần mềm</t>
  </si>
  <si>
    <t>1,4 x E x P x H</t>
  </si>
  <si>
    <t>Chi phí chung</t>
  </si>
  <si>
    <t>G x 65%</t>
  </si>
  <si>
    <t>C</t>
  </si>
  <si>
    <t>Thu nhập chịu thuế tính trước</t>
  </si>
  <si>
    <t>(G+C) x 6%</t>
  </si>
  <si>
    <t>Chi phí phần mềm</t>
  </si>
  <si>
    <t>G + C + TL</t>
  </si>
  <si>
    <t>GPM</t>
  </si>
  <si>
    <t>BẢNG TÍNH TOÁN GIÁ TRỊ PHẦN MỀM</t>
  </si>
  <si>
    <t xml:space="preserve">I </t>
  </si>
  <si>
    <t>Tính điểm trường hợp sử dụng (Use case)</t>
  </si>
  <si>
    <t>1. Điểm Actor (TAW)</t>
  </si>
  <si>
    <t>2. Điểm Use case (TBF)</t>
  </si>
  <si>
    <t>3. Tính điểm UUCP</t>
  </si>
  <si>
    <t>UUCP = TAW + TBF</t>
  </si>
  <si>
    <t>4. Hệ số phức tạp về KT-CN (TCF)</t>
  </si>
  <si>
    <t>TCF = 0,6 + (0,01 x TFW)</t>
  </si>
  <si>
    <t>5. Hệ số phức tạp về môi trường (EF)</t>
  </si>
  <si>
    <t>EF = 1,4 + (-0,03 x EFW)</t>
  </si>
  <si>
    <t>6. Tính điểm AUCP</t>
  </si>
  <si>
    <t>AUCP = UUCP * TCF * EF</t>
  </si>
  <si>
    <t>Nội suy thời gian lao động (P)</t>
  </si>
  <si>
    <t>P = người/giờ/AUCP</t>
  </si>
  <si>
    <t>Giá trị nỗ lực thực tế (E)</t>
  </si>
  <si>
    <t>E = AUCP * 10/6</t>
  </si>
  <si>
    <t>Mức lương lao động bình quân (H)</t>
  </si>
  <si>
    <t>H = người/giờ</t>
  </si>
  <si>
    <t>Định giá sản phẩm (G)</t>
  </si>
  <si>
    <t>G = 1,4 * E * P * H</t>
  </si>
  <si>
    <t>BẢNG CHUYỂN ĐỔI YÊU CẦU CHỨC NĂNG SANG 
TRƯỜNG HỢP SỬ DỤNG (USE-CASE)</t>
  </si>
  <si>
    <t>Use Case</t>
  </si>
  <si>
    <t>Tác nhân chính</t>
  </si>
  <si>
    <t>Tác nhân phụ</t>
  </si>
  <si>
    <t>Mức độ BMT</t>
  </si>
  <si>
    <t>Mô tả trường hợp sử dụng</t>
  </si>
  <si>
    <t>Phân loại usecase</t>
  </si>
  <si>
    <t>B</t>
  </si>
  <si>
    <t>Đơn giản</t>
  </si>
  <si>
    <t>Phức tạp</t>
  </si>
  <si>
    <t>BẢNG TÍNH TOÁN ĐIỂM CÁC TÁC NHÂN (ACTORS) TƯƠNG TÁC, TRAO ĐỔI THÔNG TIN VỚI PHẦN MỀM</t>
  </si>
  <si>
    <t>Tên Actor</t>
  </si>
  <si>
    <t>Độ phức tạp</t>
  </si>
  <si>
    <t>Xếp loại</t>
  </si>
  <si>
    <t>Giao diện đồ họa</t>
  </si>
  <si>
    <t>Chú thích:</t>
  </si>
  <si>
    <t>Actor – Tác nhân: là người hay hệ thống bên ngoài tương tác, trao đổi thông tin với hệ thống</t>
  </si>
  <si>
    <t>Loại actor</t>
  </si>
  <si>
    <t>Số Actor</t>
  </si>
  <si>
    <t xml:space="preserve">Trọng số </t>
  </si>
  <si>
    <t>Tổng</t>
  </si>
  <si>
    <t>(Số Actor x Trọng số)</t>
  </si>
  <si>
    <t>Actor đơn giản</t>
  </si>
  <si>
    <t>Actor Trung bình</t>
  </si>
  <si>
    <t>Actor Phức tạp</t>
  </si>
  <si>
    <t>TAW= Tổng các Actors theo trọng số</t>
  </si>
  <si>
    <t>BẢNG TÍNH TOÁN ĐIỂM CÁC TRƯỜNG HỢP SỬ DỤNG (USE-CASE)</t>
  </si>
  <si>
    <t>Loại use case</t>
  </si>
  <si>
    <t>Số use-case</t>
  </si>
  <si>
    <t>Kết quả</t>
  </si>
  <si>
    <t>Mô tả</t>
  </si>
  <si>
    <t>Các yêu cầu thỏa mãn thì phần mềm mới được chấp nhận</t>
  </si>
  <si>
    <t>Use case đơn giản</t>
  </si>
  <si>
    <t>Use case trung bình</t>
  </si>
  <si>
    <t>Use case phức tạp</t>
  </si>
  <si>
    <t>M</t>
  </si>
  <si>
    <t>Các chức năng không phải là cốt lõi hay các chức năng phụ trợ hoặc theo yêu cầu của bên đặt hàng</t>
  </si>
  <si>
    <t>T</t>
  </si>
  <si>
    <t>Các yêu cầu được bên phát triển phần mềm tư vấn thêm hoặc đưa ra để bên đặt hàng lựa chọn thêm nếu muốn</t>
  </si>
  <si>
    <t>TBF = Cộng (B + M + T)</t>
  </si>
  <si>
    <t xml:space="preserve">Ghi chú: </t>
  </si>
  <si>
    <t>BMT</t>
  </si>
  <si>
    <t>UCP</t>
  </si>
  <si>
    <t>B: Có hệ số bằng 1</t>
  </si>
  <si>
    <t>Đơn giản: Có giá trị bằng 5</t>
  </si>
  <si>
    <t>M: Có hệ số bằng 1.2</t>
  </si>
  <si>
    <t>Trung bình: Có giá trị bằng 10</t>
  </si>
  <si>
    <t>T: Có hệ số bằng 1.5</t>
  </si>
  <si>
    <t>Phức tạp: Có giá trị bằng 15</t>
  </si>
  <si>
    <t>BẢNG TÍNH TOÁN HỆ SỐ PHỨC TẠP KỸ THUẬT-CÔNG NGHỆ</t>
  </si>
  <si>
    <t>Các hệ số kỹ thuật</t>
  </si>
  <si>
    <t>Giá trị xếp hạng</t>
  </si>
  <si>
    <t>Hệ số điều chỉnh kỹ thuật</t>
  </si>
  <si>
    <t>(từ 0 đến 5)</t>
  </si>
  <si>
    <t>0 =không quan trọng</t>
  </si>
  <si>
    <t>5 = có vai trò tác động căn bản</t>
  </si>
  <si>
    <t>Hệ thống phân tán</t>
  </si>
  <si>
    <t>Tính chất đáp ứng tức thời hoặc yêu cầu đảm bảo thông lượng</t>
  </si>
  <si>
    <t>Độ phức tạp của xử lý bên trong</t>
  </si>
  <si>
    <t>Mã nguồn tái sử dụng được</t>
  </si>
  <si>
    <t xml:space="preserve"> Dễ cài đặt</t>
  </si>
  <si>
    <t>Dễ sử dụng</t>
  </si>
  <si>
    <t>Khả năng chuyển đổi</t>
  </si>
  <si>
    <t>Dễ thay đổi</t>
  </si>
  <si>
    <t>Sử dụng đồng thời</t>
  </si>
  <si>
    <t>Có các tính năng bảo mật đặc biệt</t>
  </si>
  <si>
    <t>Cung cấp truy nhập trực tiếp tới các phần mềm của các hãng thứ ba</t>
  </si>
  <si>
    <t>Yêu cầu phương tiện đào tạo đặc
biệt cho người sử dụng</t>
  </si>
  <si>
    <t>TFW =Hệ số kỹ thuật, công nghệ</t>
  </si>
  <si>
    <t>TCF = Hệ số phức tạp về kỹ thuật, công nghệ = 0,6 + (0,01 x TFW)</t>
  </si>
  <si>
    <t>BẢNG TÍNH TOÁN HỆ SỐ TÁC ĐỘNG MÔI TRƯỜNG VÀ NHÓM LÀM VIỆC, HỆ SỐ PHỨC TẠP VỀ MÔI TRƯỜNG, XÁC ĐỊNH ĐỘ ỔN ĐỊNH KINH NGHIỆM VÀ NỘI SUY THỜI GIAN LAO ĐỘNG (P)</t>
  </si>
  <si>
    <t>Các hệ số điều chỉnh về môi trường</t>
  </si>
  <si>
    <t>Giá trị xếp hạng TB</t>
  </si>
  <si>
    <t>Kết quả xếp hạng</t>
  </si>
  <si>
    <t>Đánh giá về độ ổn định, kinh nghiệm</t>
  </si>
  <si>
    <t>0 = không có kinh nghiệm</t>
  </si>
  <si>
    <t>3=trung bình</t>
  </si>
  <si>
    <t>5=trình độ chuyên gia</t>
  </si>
  <si>
    <t>Đánh giá cho từng thành viên</t>
  </si>
  <si>
    <t>Có áp dụng qui trình phát triển phần mềm theo mẫu RUP và có hiểu biết về RUP hoặc quy trình phát triển phần mềm tương đương</t>
  </si>
  <si>
    <t xml:space="preserve">Có kinh nghiệm về ứng dụng tương tự </t>
  </si>
  <si>
    <t xml:space="preserve">Có kinh nghiệm về hướng đối tượng </t>
  </si>
  <si>
    <t>Có khả năng lãnh đạo Nhóm</t>
  </si>
  <si>
    <t>Tính chất năng động</t>
  </si>
  <si>
    <t>Đánh giá chung cho Dự án</t>
  </si>
  <si>
    <t>Độ ổn định của các yêu cầu</t>
  </si>
  <si>
    <t>Sử dụng các nhân viên làm bán thời gian</t>
  </si>
  <si>
    <t>Dùng ngôn ngữ lập trình loại khó</t>
  </si>
  <si>
    <t>EFW =Tổng hệ số điều chỉnh môi trường (Environmental Factors)</t>
  </si>
  <si>
    <t>Độ ổn định kinh nghiệm ES</t>
  </si>
  <si>
    <t>EF = Hệ số phức tạp môi trường = 1.4 + (-0.03 x EFW)</t>
  </si>
  <si>
    <t>Hệ số</t>
  </si>
  <si>
    <t>A</t>
  </si>
  <si>
    <t>3,89</t>
  </si>
  <si>
    <t>1</t>
  </si>
  <si>
    <t>2</t>
  </si>
  <si>
    <t>3</t>
  </si>
  <si>
    <t>4</t>
  </si>
  <si>
    <t>5</t>
  </si>
  <si>
    <t>6</t>
  </si>
  <si>
    <t>7</t>
  </si>
  <si>
    <t>Nội dung công việc</t>
  </si>
  <si>
    <t>ĐVT</t>
  </si>
  <si>
    <t>KK</t>
  </si>
  <si>
    <t>Khối 
lượng</t>
  </si>
  <si>
    <t>Đơn giá</t>
  </si>
  <si>
    <t>Cộng</t>
  </si>
  <si>
    <t>Thuế VAT</t>
  </si>
  <si>
    <t>Chi phí LĐKT</t>
  </si>
  <si>
    <t>Chi phí vật liệu</t>
  </si>
  <si>
    <t>Chi phí sử dụng máy</t>
  </si>
  <si>
    <t>Chi phí trực tiếp</t>
  </si>
  <si>
    <t>Danh mục công việc</t>
  </si>
  <si>
    <t>KK1</t>
  </si>
  <si>
    <t>KK2</t>
  </si>
  <si>
    <t>KK3</t>
  </si>
  <si>
    <t>Danh mục</t>
  </si>
  <si>
    <t>quyển</t>
  </si>
  <si>
    <t>Bộ</t>
  </si>
  <si>
    <t>Điện năng</t>
  </si>
  <si>
    <t>kW</t>
  </si>
  <si>
    <t>1.1</t>
  </si>
  <si>
    <t>1.2</t>
  </si>
  <si>
    <t>2.1</t>
  </si>
  <si>
    <t>2.2</t>
  </si>
  <si>
    <t>2.3</t>
  </si>
  <si>
    <t>2.4</t>
  </si>
  <si>
    <t>2.5</t>
  </si>
  <si>
    <t>3.1</t>
  </si>
  <si>
    <t>3.2</t>
  </si>
  <si>
    <t>Bàn làm việc</t>
  </si>
  <si>
    <t>Định mức</t>
  </si>
  <si>
    <t>Máy in laser</t>
  </si>
  <si>
    <t>ngày</t>
  </si>
  <si>
    <t>Kỹ sư</t>
  </si>
  <si>
    <t>Kỹ thuật viên</t>
  </si>
  <si>
    <t>Lái xe</t>
  </si>
  <si>
    <t>RÀ SOÁT VÀ PHÂN TÍCH NỘI DUNG THÔNG TIN DỮ LIỆU</t>
  </si>
  <si>
    <t xml:space="preserve">Rà soát, phân loại các thông tin dữ liệu cần đưa vào cơ sở dữ liệu </t>
  </si>
  <si>
    <t>Rà soát, đánh giá và phân loại chi tiết dữ liệu đã được chuẩn hóa và chưa được chuẩn hóa</t>
  </si>
  <si>
    <t>Bộ dữ liệu</t>
  </si>
  <si>
    <t>Chuẩn bị dữ liệu mẫu</t>
  </si>
  <si>
    <t>Phân tích nội dung thông tin dữ liệu</t>
  </si>
  <si>
    <t>Xác định danh mục các đối tượng quản lý</t>
  </si>
  <si>
    <t>ĐTQL</t>
  </si>
  <si>
    <t>Xác định chi tiết các thông tin cho từng đối tượng quản lý</t>
  </si>
  <si>
    <t>Xác định chi tiết các ràng buộc giữa các đối tượng quản lý</t>
  </si>
  <si>
    <t>Xác định các yếu tố ảnh hưởng đến việc xây dựng cơ sở dữ liệu</t>
  </si>
  <si>
    <t>CSDL</t>
  </si>
  <si>
    <t>Xác định chi tiết các tài liệu quét (tài liệu đính kèm) và các tài liệu dạng giấy cần nhập vào cơ sở dữ liệu từ bàn phím</t>
  </si>
  <si>
    <t>2.6</t>
  </si>
  <si>
    <t>Xác định khung danh mục dữ liệu, siêu dữ liệu sử dụng trong cơ sở dữ liệu</t>
  </si>
  <si>
    <t>2.7</t>
  </si>
  <si>
    <t>Quy đổi đối tượng quản lý</t>
  </si>
  <si>
    <t>THIẾT KẾ MÔ HÌNH CƠ SỞ DỮ LIỆU</t>
  </si>
  <si>
    <t>Thiết kế mô hình danh mục dữ liệu, siêu dữ liệu.</t>
  </si>
  <si>
    <t>Thiết kế mô hình cơ sở dữ liệu</t>
  </si>
  <si>
    <t>Nhập dữ liệu mẫu để kiểm tra mô hình dữ liệu</t>
  </si>
  <si>
    <t>TẠO LẬP DỮ LIỆU CHO DANH MỤC DỮ LIỆU, SIÊU DỮ LIỆU</t>
  </si>
  <si>
    <t>Tạo lập nội dung cho danh mục dữ liệu</t>
  </si>
  <si>
    <t>Tạo lập nội dung cho siêu dữ liệu</t>
  </si>
  <si>
    <t>TẠO LẬP DỮ LIỆU CHO CƠ SỞ DỮ LIỆU</t>
  </si>
  <si>
    <t>Chuyển đổi dữ liệu</t>
  </si>
  <si>
    <t>Chuẩn hóa phông chữ</t>
  </si>
  <si>
    <t>Chuẩn hóa dữ liệu phi không gian theo thiết kế mô hình.</t>
  </si>
  <si>
    <t>1.3</t>
  </si>
  <si>
    <t>Chuyển đổi dữ liệu sau khi đã được chuẩn hóa vào CSDL</t>
  </si>
  <si>
    <t>Quét tài liệu</t>
  </si>
  <si>
    <t>Quét (chụp) các tài liệu</t>
  </si>
  <si>
    <t>Trang A4</t>
  </si>
  <si>
    <t>KK1 - KK3</t>
  </si>
  <si>
    <t>Xử lý và đính kèm tài liệu quét</t>
  </si>
  <si>
    <t>Nhập, đối soát dữ liệu</t>
  </si>
  <si>
    <t xml:space="preserve">Nhập dữ liệu dạng giấy phi không gian </t>
  </si>
  <si>
    <t>3.1.1</t>
  </si>
  <si>
    <t>Nhập dữ liệu có cấu trúc cho đối tượng phi không gian</t>
  </si>
  <si>
    <t>Trường</t>
  </si>
  <si>
    <t>3.1.2</t>
  </si>
  <si>
    <t>Nhập dữ liệu có cấu trúc cho đối tượng không gian</t>
  </si>
  <si>
    <t>3.1.3</t>
  </si>
  <si>
    <t>Nhập dữ liệu  phi cấu trúc cho đối tượng phi không gian</t>
  </si>
  <si>
    <t>3.1.4</t>
  </si>
  <si>
    <t>Nhập dữ liệu phi cấu trúc cho đối tượng không gian</t>
  </si>
  <si>
    <t>Đối soát dữ liệu</t>
  </si>
  <si>
    <t>3.2.1</t>
  </si>
  <si>
    <t>Đối soát dữ liệu có cấu trúc cho đối tượng phi không gian</t>
  </si>
  <si>
    <t>3.2.2</t>
  </si>
  <si>
    <t>Đối soát dữ liệu có cấu trúc cho đối tượng không gian</t>
  </si>
  <si>
    <t>3.2.3</t>
  </si>
  <si>
    <t>Đối soát dữ liệu  phi cấu trúc cho đối tượng phi không gian</t>
  </si>
  <si>
    <t>3.2.4</t>
  </si>
  <si>
    <t>Đối soát dữ liệu phi cấu trúc cho đối tượng không gian</t>
  </si>
  <si>
    <t>VI</t>
  </si>
  <si>
    <t>BIÊN TẬP DỮ LIỆU</t>
  </si>
  <si>
    <t>Tuyên bố đối tượng</t>
  </si>
  <si>
    <t>Sửa lỗi tương quan của dữ liệu không gian</t>
  </si>
  <si>
    <t>Hiệu đính nội dung cho dữ liệu phi không gian</t>
  </si>
  <si>
    <t>Trình bày hiển thị dữ liệu không gian</t>
  </si>
  <si>
    <t>VII</t>
  </si>
  <si>
    <t>KIỂM TRA SẢN PHẨM</t>
  </si>
  <si>
    <t>Kiểm tra mô hình dữ liệu</t>
  </si>
  <si>
    <t xml:space="preserve">Kiểm tra nội dung CSDL </t>
  </si>
  <si>
    <t>Kiểm tra danh mục dữ liệu, siêu dữ liệu</t>
  </si>
  <si>
    <t>PHỤC VỤ NGHIỆM THU VÀ GIAO NỘP SẢN PHẨM</t>
  </si>
  <si>
    <t>Lập báo cáo tổng kết kỹ thuật và phục vụ nghiệm thu sản phẩm</t>
  </si>
  <si>
    <t>Đóng gói các sản phẩm dạng giấy và dạng số</t>
  </si>
  <si>
    <t>Giao nộp sản phẩm</t>
  </si>
  <si>
    <t>XỬ LÝ, TỔNG HỢP CƠ SỞ DỮ LIỆU</t>
  </si>
  <si>
    <t>Rà soát, xử lý các vấn đề về dữ liệu trước khi tổng hợp</t>
  </si>
  <si>
    <t>Tổng hợp cơ sở dữ liệu và đưa vào hệ thống thông tin ngành tài nguyên và môi trường</t>
  </si>
  <si>
    <t>Kiểm tra xử lý, tổng hợp cơ sở dữ liệu và đưa vào hệ thống thông tin ngành tài nguyên và môi trường</t>
  </si>
  <si>
    <t>Thông tin phần mềm</t>
  </si>
  <si>
    <t>Chọn 1 trong các giá trị</t>
  </si>
  <si>
    <t xml:space="preserve">Số lượng đối tượng quản lý: </t>
  </si>
  <si>
    <t xml:space="preserve">Đặc thù lĩnh vực: </t>
  </si>
  <si>
    <r>
      <t xml:space="preserve">1: Dễ; </t>
    </r>
    <r>
      <rPr>
        <sz val="12"/>
        <color indexed="10"/>
        <rFont val="Times New Roman"/>
        <family val="1"/>
      </rPr>
      <t>2: Trung bình</t>
    </r>
    <r>
      <rPr>
        <sz val="12"/>
        <rFont val="Times New Roman"/>
        <family val="1"/>
      </rPr>
      <t>; 3: Khó</t>
    </r>
  </si>
  <si>
    <t xml:space="preserve">Mô hình quản lý CSDL: </t>
  </si>
  <si>
    <r>
      <t xml:space="preserve">1: Tập trung; </t>
    </r>
    <r>
      <rPr>
        <sz val="12"/>
        <color indexed="10"/>
        <rFont val="Times New Roman"/>
        <family val="1"/>
      </rPr>
      <t>2: Phân tán</t>
    </r>
  </si>
  <si>
    <t xml:space="preserve">Mức độ bảo mật: </t>
  </si>
  <si>
    <r>
      <t xml:space="preserve">1: Không mật; </t>
    </r>
    <r>
      <rPr>
        <sz val="12"/>
        <color indexed="10"/>
        <rFont val="Times New Roman"/>
        <family val="1"/>
      </rPr>
      <t>2: Mật</t>
    </r>
    <r>
      <rPr>
        <sz val="12"/>
        <rFont val="Times New Roman"/>
        <family val="1"/>
      </rPr>
      <t>; 3: Tối mật</t>
    </r>
  </si>
  <si>
    <t>Ngôn ngữ:</t>
  </si>
  <si>
    <t>Yêu cầu độ chính xác dữ liệu:</t>
  </si>
  <si>
    <t>Số lượng các CSDL thành phần cần xử lý, tổng hợp</t>
  </si>
  <si>
    <t>Loại tổng hợp CSDL</t>
  </si>
  <si>
    <t>Bước thực hiện/ Yếu tố ảnh hưởng</t>
  </si>
  <si>
    <t>Điểm</t>
  </si>
  <si>
    <t>Khó khăn</t>
  </si>
  <si>
    <t>Xác định nghiệp vụ người dùng</t>
  </si>
  <si>
    <t>Tổng điểm</t>
  </si>
  <si>
    <t>50&lt; KK2&lt;80</t>
  </si>
  <si>
    <t>Xây dựng mô hình Use-case nghiệp vụ</t>
  </si>
  <si>
    <t>40:m&lt;=4; 60:4&lt;m&lt;8; 80:m&gt;=8</t>
  </si>
  <si>
    <t>0: Dễ; 10: Trung bình; 20: Khó</t>
  </si>
  <si>
    <t>5: Dễ; 10: Trung bình; 15: Khó</t>
  </si>
  <si>
    <t>Thiết kế kiến trúc hệ thống</t>
  </si>
  <si>
    <t>5: Không mật; 10: Mật; 15: Tối mật</t>
  </si>
  <si>
    <t>60&lt; KK2&lt;80</t>
  </si>
  <si>
    <t>Biên tập dữ liệu</t>
  </si>
  <si>
    <t>50&lt; KK2&lt;85</t>
  </si>
  <si>
    <t>55&lt; KK2&lt;85</t>
  </si>
  <si>
    <t>Xử lý, tổng hợp cơ sở dữ liệu</t>
  </si>
  <si>
    <t>20: Hoàn toàn; 40: Một phần</t>
  </si>
  <si>
    <t>Bảo trì cơ sở dữ liệu</t>
  </si>
  <si>
    <t>Tên đối tượng quản lý</t>
  </si>
  <si>
    <t>Các lớp, bảng dữ liệu</t>
  </si>
  <si>
    <t xml:space="preserve"> Li</t>
  </si>
  <si>
    <t>Fi</t>
  </si>
  <si>
    <t>Số lượng quan hệ</t>
  </si>
  <si>
    <t>Ri</t>
  </si>
  <si>
    <t>Không gian</t>
  </si>
  <si>
    <t>Phi không gian</t>
  </si>
  <si>
    <t>Ti</t>
  </si>
  <si>
    <t>(1)</t>
  </si>
  <si>
    <t>(3)</t>
  </si>
  <si>
    <t>(4)</t>
  </si>
  <si>
    <t>(5)</t>
  </si>
  <si>
    <t>(6)</t>
  </si>
  <si>
    <t>(7)</t>
  </si>
  <si>
    <t>(8)</t>
  </si>
  <si>
    <t>(9)</t>
  </si>
  <si>
    <t>(10)</t>
  </si>
  <si>
    <t>(11)</t>
  </si>
  <si>
    <t xml:space="preserve">TỔNG SỐ THSD (ĐTQL) QUY ĐỔI </t>
  </si>
  <si>
    <t>Số lượng ĐTQL để tính dự toán</t>
  </si>
  <si>
    <t>Loại</t>
  </si>
  <si>
    <t>Đơn vị tính</t>
  </si>
  <si>
    <t>Tổng đối tượng</t>
  </si>
  <si>
    <t>Trường thông tin/đối tượng</t>
  </si>
  <si>
    <t>Nội dung</t>
  </si>
  <si>
    <t>Số lượng</t>
  </si>
  <si>
    <t>CHI TIẾT DỰ TOÁN KINH PHÍ</t>
  </si>
  <si>
    <t xml:space="preserve">BẢNG 02: </t>
  </si>
  <si>
    <t>lần</t>
  </si>
  <si>
    <t>Phụ cấp lưu trú</t>
  </si>
  <si>
    <t>CHI PHÍ QUẢN LÝ DỰ ÁN</t>
  </si>
  <si>
    <t>(Đơn vị tính: Đồng)</t>
  </si>
  <si>
    <t>Chi phí quản lý (Gqlda)</t>
  </si>
  <si>
    <t>Lập HSMT/HSYC và đánh giá hồ sơ dự thầu</t>
  </si>
  <si>
    <t>Chi phí kiểm toán</t>
  </si>
  <si>
    <t>Điều 9 Nghị định 63/2014/NĐ - CP</t>
  </si>
  <si>
    <t>0,05% giá gói thầu tối thiểu là 1.000.000 tối đa là 50.000.000</t>
  </si>
  <si>
    <t>Chi phí thẩm định kết quả lựa chọn nhà thầu</t>
  </si>
  <si>
    <t>Giá gói thầu tư vấn giám sát thi công</t>
  </si>
  <si>
    <t>Giá gói thầu thi công</t>
  </si>
  <si>
    <t>Khoản mục</t>
  </si>
  <si>
    <t>CHI PHÍ KHẢO SÁT PHỤC VỤ LẬP ĐỀ CƯƠNG</t>
  </si>
  <si>
    <t xml:space="preserve">Theo thông tư 58/2011/TT-BTC ngày 11/05/2011 của Bộ tài chính </t>
  </si>
  <si>
    <t>Thuê xe thực hiện khảo sát tại 20 đơn vị</t>
  </si>
  <si>
    <t>Đơn vị tại Sở TTTT</t>
  </si>
  <si>
    <t>Văn bản áp dụng</t>
  </si>
  <si>
    <t>3 phiếu đến 30 chỉ tiêu</t>
  </si>
  <si>
    <t>4 * 750.000</t>
  </si>
  <si>
    <t>4đơn vị * 70.000</t>
  </si>
  <si>
    <t>Chi phí thẩm định HSMT</t>
  </si>
  <si>
    <t>Theo thông tư TT/09/2016/BTC của Bộ Tài Chính</t>
  </si>
  <si>
    <t>Tổng dự toán</t>
  </si>
  <si>
    <t>Vốn NSNN</t>
  </si>
  <si>
    <t>Vốn khác</t>
  </si>
  <si>
    <t>Dự toán kinh phí</t>
  </si>
  <si>
    <t>Chi tiết tại bảng 01</t>
  </si>
  <si>
    <t>Chi tiết tại bảng 02</t>
  </si>
  <si>
    <t>Chi tiết tại bảng 03</t>
  </si>
  <si>
    <t>Chi tiết tại bảng 04</t>
  </si>
  <si>
    <t>(Đơn vị tính: VNĐ)</t>
  </si>
  <si>
    <t>Chi tiết tại bảng 05</t>
  </si>
  <si>
    <t>BẢNG - CHI PHÍ TƯ VẤN</t>
  </si>
  <si>
    <t>Chi phí đi lại</t>
  </si>
  <si>
    <t>ĐƠN GIÁ XÂY DỰNG CƠ SỞ DỮ LIỆU</t>
  </si>
  <si>
    <t>Chi phí dụng cụ</t>
  </si>
  <si>
    <t>Chi phí chung 15%</t>
  </si>
  <si>
    <t>Khấu hao</t>
  </si>
  <si>
    <t>Năng lượng</t>
  </si>
  <si>
    <t>1-3</t>
  </si>
  <si>
    <t>-</t>
  </si>
  <si>
    <t>Đơn vị</t>
  </si>
  <si>
    <t>3 ngày công*1 người*1địa điểm khảo sát* KS1 = (149.292 đ/ngày)</t>
  </si>
  <si>
    <t xml:space="preserve">1. VB 205/2004/NĐ - CP
2. NĐ 47/2016/NĐ-CP ngày 26 tháng 5 năm 2016 quy định mức lương cơ sở
3. Luật làm việc số 38/2013/QH13
4. Công văn số 4064/BHXH-THU </t>
  </si>
  <si>
    <t>Bảng 8.1:</t>
  </si>
  <si>
    <t>Bảng 9:</t>
  </si>
  <si>
    <t>LÀM TRÒN</t>
  </si>
  <si>
    <t>bản đồ</t>
  </si>
  <si>
    <t>Nhiệm vụ: Xây dựng hệ thống cơ sở dữ liệu GIS quản lý hạ tầng bưu chính, viễn thông trên địa bàn tỉnh Đồng Nai</t>
  </si>
  <si>
    <t>Bảng 5:</t>
  </si>
  <si>
    <t>Quản trị người dùng</t>
  </si>
  <si>
    <t>QTHT</t>
  </si>
  <si>
    <t>Quản trị hệ thống có thể thêm mới người dùng</t>
  </si>
  <si>
    <t>Quản trị hệ thống có thể sửa đổi thông tin người dùng</t>
  </si>
  <si>
    <t>Quản trị hệ thống có thể xóa thông tin người dùng</t>
  </si>
  <si>
    <t>Quản trị hệ thống có thể xem thông tin chi tiết tài khoản người dùng</t>
  </si>
  <si>
    <t>Quản trị hệ thống có thể tìm kiếm tài khoản người dùng</t>
  </si>
  <si>
    <t>Quản trị quyền</t>
  </si>
  <si>
    <t>Quản trị hệ thống có thể thêm quyền</t>
  </si>
  <si>
    <t>Quản trị hệ thống có thể chỉnh sửa quyền</t>
  </si>
  <si>
    <t>Quản trị hệ thống xoá quyền</t>
  </si>
  <si>
    <t>Phân quyền người dùng</t>
  </si>
  <si>
    <t>Quản trị hệ thống có thể thêm người dùng cho từng quyền sử dụng hệ thống</t>
  </si>
  <si>
    <t>Quản trị hệ thống có thể xóa người dùng trong từng quyền sử dụng hệ thống</t>
  </si>
  <si>
    <t>Quản trị hệ thống có thể xem được nhật ký hệ thống</t>
  </si>
  <si>
    <t>Quản trị hệ thống có thể xóa nhật ký hệ thống</t>
  </si>
  <si>
    <t>Người dùng có thể đăng nhập vào hệ thống với tài khoản được cung cấp</t>
  </si>
  <si>
    <t>Người dùng có thể đăng xuất khỏi hệ thống với tài khoản được cung cấp</t>
  </si>
  <si>
    <t>VIII</t>
  </si>
  <si>
    <t>TỔNG CỘNG (LÀM TRÒN)</t>
  </si>
  <si>
    <t xml:space="preserve">Số lượng trường hợp sử dụng: </t>
  </si>
  <si>
    <r>
      <t xml:space="preserve">1:m&lt;=30; </t>
    </r>
    <r>
      <rPr>
        <sz val="10"/>
        <color indexed="10"/>
        <rFont val="Arial"/>
        <family val="2"/>
      </rPr>
      <t>2:30&lt;m&lt;50</t>
    </r>
    <r>
      <rPr>
        <sz val="10"/>
        <rFont val="Arial"/>
        <family val="2"/>
      </rPr>
      <t>; 3:m&gt;=50</t>
    </r>
  </si>
  <si>
    <t xml:space="preserve">Số lượng tác nhân hệ thống: </t>
  </si>
  <si>
    <r>
      <t xml:space="preserve">1:m&lt;=3; </t>
    </r>
    <r>
      <rPr>
        <sz val="10"/>
        <color indexed="10"/>
        <rFont val="Arial"/>
        <family val="2"/>
      </rPr>
      <t>2:3&lt;m&lt;7</t>
    </r>
    <r>
      <rPr>
        <sz val="10"/>
        <rFont val="Arial"/>
        <family val="2"/>
      </rPr>
      <t>; 3:m&gt;=7</t>
    </r>
  </si>
  <si>
    <r>
      <t xml:space="preserve">1:m&lt;=4; </t>
    </r>
    <r>
      <rPr>
        <sz val="10"/>
        <color indexed="10"/>
        <rFont val="Arial"/>
        <family val="2"/>
      </rPr>
      <t>2:4&lt;m&lt;8</t>
    </r>
    <r>
      <rPr>
        <sz val="10"/>
        <rFont val="Arial"/>
        <family val="2"/>
      </rPr>
      <t>; 3:m&gt;=8</t>
    </r>
  </si>
  <si>
    <t xml:space="preserve">Nhu cầu xây dựng: </t>
  </si>
  <si>
    <r>
      <t xml:space="preserve">1: Mở rộng phần mềm; </t>
    </r>
    <r>
      <rPr>
        <sz val="12"/>
        <color indexed="10"/>
        <rFont val="Times New Roman"/>
        <family val="1"/>
      </rPr>
      <t>2: Nâng cấp</t>
    </r>
    <r>
      <rPr>
        <sz val="12"/>
        <rFont val="Times New Roman"/>
        <family val="1"/>
      </rPr>
      <t>; 3: Xây dựng mới</t>
    </r>
  </si>
  <si>
    <t xml:space="preserve">Công nghệ GIS: </t>
  </si>
  <si>
    <r>
      <t xml:space="preserve">1: Không áp dụng; </t>
    </r>
    <r>
      <rPr>
        <sz val="12"/>
        <color indexed="10"/>
        <rFont val="Times New Roman"/>
        <family val="1"/>
      </rPr>
      <t>2: Engine thương phẩm</t>
    </r>
    <r>
      <rPr>
        <sz val="12"/>
        <rFont val="Times New Roman"/>
        <family val="1"/>
      </rPr>
      <t>; 3: Engine mã nguồn mở</t>
    </r>
  </si>
  <si>
    <t>Độ phức tạp về cài đặt phần mềm</t>
  </si>
  <si>
    <r>
      <t xml:space="preserve">1: Đơn giản; </t>
    </r>
    <r>
      <rPr>
        <sz val="12"/>
        <color indexed="10"/>
        <rFont val="Times New Roman"/>
        <family val="1"/>
      </rPr>
      <t>2: Trung bình</t>
    </r>
    <r>
      <rPr>
        <sz val="12"/>
        <rFont val="Times New Roman"/>
        <family val="1"/>
      </rPr>
      <t>; 3: Phức tạp</t>
    </r>
  </si>
  <si>
    <t>Tính đa người dùng</t>
  </si>
  <si>
    <r>
      <t xml:space="preserve">1: Không hỗ trợ đa người dùng; </t>
    </r>
    <r>
      <rPr>
        <sz val="12"/>
        <color indexed="10"/>
        <rFont val="Times New Roman"/>
        <family val="1"/>
      </rPr>
      <t>2: Có hỗ trợ đa người dùng</t>
    </r>
  </si>
  <si>
    <t>1:Tiếng Việt, 2:Tiếng Anh, 3:Ngôn ngữ khác</t>
  </si>
  <si>
    <t>1:Sai số theo quy định; 2:Chính xác tuyệt đối</t>
  </si>
  <si>
    <r>
      <t xml:space="preserve">1:m&lt;=3; </t>
    </r>
    <r>
      <rPr>
        <sz val="10"/>
        <color indexed="10"/>
        <rFont val="Arial"/>
        <family val="2"/>
      </rPr>
      <t>2:3&lt;m&lt;=5</t>
    </r>
    <r>
      <rPr>
        <sz val="10"/>
        <rFont val="Arial"/>
        <family val="2"/>
      </rPr>
      <t>; 3:m&gt;5</t>
    </r>
  </si>
  <si>
    <t>1: Hoàn toàn; 2: Một phần</t>
  </si>
  <si>
    <t>Thu thập, xác định yêu cầu phần mềm</t>
  </si>
  <si>
    <t>30:m&lt;=30; 45:30&lt;m&lt;50; 60:m&gt;=50</t>
  </si>
  <si>
    <t>15:m&lt;=3; 20:3&lt;m&lt;7; 30:m&gt;=7</t>
  </si>
  <si>
    <t>0: Dễ; 5: Trung bình; 10: Khó</t>
  </si>
  <si>
    <t>Phân tích nội dung thông tin dữ liệu</t>
  </si>
  <si>
    <t>Mô hình hóa chi tiết nghiệp vụ</t>
  </si>
  <si>
    <t>10:m&lt;=30; 20: 30&lt;m&lt;50; 45:m&gt;=50</t>
  </si>
  <si>
    <t>5:m&lt;=3; 10:3&lt;m&lt;7; 15:m&gt;=7</t>
  </si>
  <si>
    <t>Phân tích nội dung dữ liệu</t>
  </si>
  <si>
    <t>5: Mở rộng phần mềm; 15: Nâng cấp; 25: Xây dựng mới</t>
  </si>
  <si>
    <t>45&lt; KK2&lt;75</t>
  </si>
  <si>
    <t>Thiết kế kiến trúc phần mềm</t>
  </si>
  <si>
    <r>
      <t xml:space="preserve">10:m&lt;=30; </t>
    </r>
    <r>
      <rPr>
        <sz val="10"/>
        <color indexed="10"/>
        <rFont val="Arial"/>
        <family val="2"/>
      </rPr>
      <t>30: 30&lt;m&lt;50</t>
    </r>
    <r>
      <rPr>
        <sz val="10"/>
        <rFont val="Arial"/>
        <family val="2"/>
      </rPr>
      <t xml:space="preserve">; </t>
    </r>
    <r>
      <rPr>
        <sz val="10"/>
        <color indexed="10"/>
        <rFont val="Arial"/>
        <family val="2"/>
      </rPr>
      <t>40</t>
    </r>
    <r>
      <rPr>
        <sz val="10"/>
        <rFont val="Arial"/>
        <family val="2"/>
      </rPr>
      <t>:m&gt;=50</t>
    </r>
  </si>
  <si>
    <r>
      <t xml:space="preserve">5:m&lt;=3; </t>
    </r>
    <r>
      <rPr>
        <sz val="10"/>
        <color indexed="10"/>
        <rFont val="Arial"/>
        <family val="2"/>
      </rPr>
      <t>10</t>
    </r>
    <r>
      <rPr>
        <sz val="10"/>
        <rFont val="Arial"/>
        <family val="2"/>
      </rPr>
      <t xml:space="preserve">:3&lt;m&lt;7; </t>
    </r>
    <r>
      <rPr>
        <sz val="10"/>
        <color indexed="10"/>
        <rFont val="Arial"/>
        <family val="2"/>
      </rPr>
      <t>15</t>
    </r>
    <r>
      <rPr>
        <sz val="10"/>
        <rFont val="Arial"/>
        <family val="2"/>
      </rPr>
      <t>:m&gt;=7</t>
    </r>
  </si>
  <si>
    <r>
      <t xml:space="preserve">5: Mở rộng phần mềm; </t>
    </r>
    <r>
      <rPr>
        <sz val="12"/>
        <color indexed="10"/>
        <rFont val="Times New Roman"/>
        <family val="1"/>
      </rPr>
      <t>10</t>
    </r>
    <r>
      <rPr>
        <sz val="12"/>
        <rFont val="Times New Roman"/>
        <family val="1"/>
      </rPr>
      <t>: Nâng cấp; 15: Xây dựng mới</t>
    </r>
  </si>
  <si>
    <r>
      <t xml:space="preserve">5: Tập trung; </t>
    </r>
    <r>
      <rPr>
        <sz val="12"/>
        <color indexed="10"/>
        <rFont val="Times New Roman"/>
        <family val="1"/>
      </rPr>
      <t>10</t>
    </r>
    <r>
      <rPr>
        <sz val="12"/>
        <rFont val="Times New Roman"/>
        <family val="1"/>
      </rPr>
      <t>: Phân tán</t>
    </r>
  </si>
  <si>
    <t>0: Không áp dụng; 5: Engine thương phẩm; 10: Engine mã nguồn mở</t>
  </si>
  <si>
    <t>0: Không mật; 3: Mật; 5: Tối mật</t>
  </si>
  <si>
    <t>Thiết kế Use-case</t>
  </si>
  <si>
    <t>0: Không hỗ trợ đa người dùng; 5: Có hỗ trợ đa người dùng</t>
  </si>
  <si>
    <t>Thiết kế biểu đồ trường hợp sử dụng, Thiết kế biểu đồ hoạt động</t>
  </si>
  <si>
    <r>
      <t xml:space="preserve">0: Mở rộng phần mềm; </t>
    </r>
    <r>
      <rPr>
        <sz val="12"/>
        <color indexed="10"/>
        <rFont val="Times New Roman"/>
        <family val="1"/>
      </rPr>
      <t>5</t>
    </r>
    <r>
      <rPr>
        <sz val="12"/>
        <rFont val="Times New Roman"/>
        <family val="1"/>
      </rPr>
      <t>: Nâng cấp; 10: Xây dựng mới</t>
    </r>
  </si>
  <si>
    <t xml:space="preserve">Thiết kế biểu đồ tuần tự, Thiết kế biểu đồ lớp </t>
  </si>
  <si>
    <t>Thiết kế Class</t>
  </si>
  <si>
    <t>10:m&lt;=30; 20:30&lt;m&lt;50; 50:m&gt;=50</t>
  </si>
  <si>
    <r>
      <t xml:space="preserve">5:m&lt;=4; </t>
    </r>
    <r>
      <rPr>
        <sz val="10"/>
        <color indexed="10"/>
        <rFont val="Arial"/>
        <family val="2"/>
      </rPr>
      <t>10:4&lt;m&lt;8</t>
    </r>
    <r>
      <rPr>
        <sz val="10"/>
        <rFont val="Arial"/>
        <family val="2"/>
      </rPr>
      <t>; 15:m&gt;=8</t>
    </r>
  </si>
  <si>
    <t>45&lt; KK2&lt;80</t>
  </si>
  <si>
    <r>
      <t xml:space="preserve">20:m&lt;=4; </t>
    </r>
    <r>
      <rPr>
        <sz val="10"/>
        <color indexed="10"/>
        <rFont val="Arial"/>
        <family val="2"/>
      </rPr>
      <t>40:4&lt;m&lt;8</t>
    </r>
    <r>
      <rPr>
        <sz val="10"/>
        <rFont val="Arial"/>
        <family val="2"/>
      </rPr>
      <t>; 60:m&gt;=8</t>
    </r>
  </si>
  <si>
    <r>
      <t xml:space="preserve">10: Tập trung; </t>
    </r>
    <r>
      <rPr>
        <sz val="12"/>
        <color indexed="10"/>
        <rFont val="Times New Roman"/>
        <family val="1"/>
      </rPr>
      <t>25</t>
    </r>
    <r>
      <rPr>
        <sz val="12"/>
        <rFont val="Times New Roman"/>
        <family val="1"/>
      </rPr>
      <t>: Phân tán</t>
    </r>
  </si>
  <si>
    <t>Thiết kế mô hình CSDL</t>
  </si>
  <si>
    <t>Thiết kế giao diện phần mềm</t>
  </si>
  <si>
    <t>20:m&lt;=30; 45:30&lt;m&lt;50; 70:m&gt;=50</t>
  </si>
  <si>
    <t>10:m&lt;=3; 20:3&lt;m&lt;7; 30:m&gt;=7</t>
  </si>
  <si>
    <t>Lập trình</t>
  </si>
  <si>
    <t>LẬP TRÌNH</t>
  </si>
  <si>
    <t>10:m&lt;=30; 20:30&lt;m&lt;50; 35:m&gt;=50</t>
  </si>
  <si>
    <t>0:m&lt;=3; 5:3&lt;m&lt;7; 10:m&gt;=7</t>
  </si>
  <si>
    <r>
      <t xml:space="preserve">2: Mở rộng phần mềm; </t>
    </r>
    <r>
      <rPr>
        <sz val="12"/>
        <color indexed="10"/>
        <rFont val="Times New Roman"/>
        <family val="1"/>
      </rPr>
      <t>5</t>
    </r>
    <r>
      <rPr>
        <sz val="12"/>
        <rFont val="Times New Roman"/>
        <family val="1"/>
      </rPr>
      <t>: Nâng cấp; 10: Xây dựng mới</t>
    </r>
  </si>
  <si>
    <r>
      <t xml:space="preserve">0: Tập trung; </t>
    </r>
    <r>
      <rPr>
        <sz val="12"/>
        <color indexed="10"/>
        <rFont val="Times New Roman"/>
        <family val="1"/>
      </rPr>
      <t>5</t>
    </r>
    <r>
      <rPr>
        <sz val="12"/>
        <rFont val="Times New Roman"/>
        <family val="1"/>
      </rPr>
      <t>: Phân tán</t>
    </r>
  </si>
  <si>
    <r>
      <t xml:space="preserve">0: Không áp dụng; </t>
    </r>
    <r>
      <rPr>
        <sz val="12"/>
        <color indexed="10"/>
        <rFont val="Times New Roman"/>
        <family val="1"/>
      </rPr>
      <t>5: Engine thương phẩm</t>
    </r>
    <r>
      <rPr>
        <sz val="12"/>
        <rFont val="Times New Roman"/>
        <family val="1"/>
      </rPr>
      <t>; 10: Engine mã nguồn mở</t>
    </r>
  </si>
  <si>
    <r>
      <t xml:space="preserve">0: Không mật; </t>
    </r>
    <r>
      <rPr>
        <sz val="12"/>
        <color indexed="10"/>
        <rFont val="Times New Roman"/>
        <family val="1"/>
      </rPr>
      <t>3: Mật</t>
    </r>
    <r>
      <rPr>
        <sz val="12"/>
        <rFont val="Times New Roman"/>
        <family val="1"/>
      </rPr>
      <t>; 5: Tối mật</t>
    </r>
  </si>
  <si>
    <r>
      <t xml:space="preserve">0: Đơn giản; </t>
    </r>
    <r>
      <rPr>
        <sz val="12"/>
        <color indexed="10"/>
        <rFont val="Times New Roman"/>
        <family val="1"/>
      </rPr>
      <t>3: Trung bình</t>
    </r>
    <r>
      <rPr>
        <sz val="12"/>
        <rFont val="Times New Roman"/>
        <family val="1"/>
      </rPr>
      <t>; 5: Phức tạp</t>
    </r>
  </si>
  <si>
    <t>Kiểm tra mức thành phần</t>
  </si>
  <si>
    <r>
      <t xml:space="preserve">0: Không hỗ trợ đa người dùng; </t>
    </r>
    <r>
      <rPr>
        <sz val="12"/>
        <color indexed="10"/>
        <rFont val="Times New Roman"/>
        <family val="1"/>
      </rPr>
      <t>5: Có hỗ trợ đa người dùng</t>
    </r>
  </si>
  <si>
    <t>45&lt; KK2&lt;70</t>
  </si>
  <si>
    <t>Kiểm tra mức thành phần, Kiểm tra mức hệ thống</t>
  </si>
  <si>
    <t>15:m&lt;=30; 30:30&lt;m&lt;50; 40:m&gt;=50</t>
  </si>
  <si>
    <t>5:m&lt;=3; 10:3&lt;m&lt;7; 20:m&gt;=7</t>
  </si>
  <si>
    <t>Kiểm tra mức hệ thống</t>
  </si>
  <si>
    <r>
      <t xml:space="preserve">0: Đơn giản; </t>
    </r>
    <r>
      <rPr>
        <sz val="12"/>
        <color indexed="10"/>
        <rFont val="Times New Roman"/>
        <family val="1"/>
      </rPr>
      <t>5: Trung bình</t>
    </r>
    <r>
      <rPr>
        <sz val="12"/>
        <rFont val="Times New Roman"/>
        <family val="1"/>
      </rPr>
      <t>; 10: Phức tạp</t>
    </r>
  </si>
  <si>
    <t>TRIỂN KHAI</t>
  </si>
  <si>
    <t>15:m&lt;=30; 30:30&lt;m&lt;50; 45:m&gt;=50</t>
  </si>
  <si>
    <r>
      <t xml:space="preserve">5:m&lt;=4; </t>
    </r>
    <r>
      <rPr>
        <sz val="10"/>
        <color indexed="10"/>
        <rFont val="Arial"/>
        <family val="2"/>
      </rPr>
      <t>15:4&lt;m&lt;8</t>
    </r>
    <r>
      <rPr>
        <sz val="10"/>
        <rFont val="Arial"/>
        <family val="2"/>
      </rPr>
      <t>; 25:m&gt;=8</t>
    </r>
  </si>
  <si>
    <t>Bảo trì phần mềm</t>
  </si>
  <si>
    <t>BẢO TRÌ PHẦN MỀM</t>
  </si>
  <si>
    <r>
      <t xml:space="preserve">0: Không hỗ trợ đa người dùng; </t>
    </r>
    <r>
      <rPr>
        <sz val="12"/>
        <color indexed="10"/>
        <rFont val="Times New Roman"/>
        <family val="1"/>
      </rPr>
      <t>10: Có hỗ trợ đa người dùng</t>
    </r>
  </si>
  <si>
    <t>Xây dựng danh mục, nhập siêu dữ liệu</t>
  </si>
  <si>
    <r>
      <t xml:space="preserve">20:m&lt;=4; </t>
    </r>
    <r>
      <rPr>
        <sz val="10"/>
        <color indexed="10"/>
        <rFont val="Arial"/>
        <family val="2"/>
      </rPr>
      <t>30:4&lt;m&lt;8</t>
    </r>
    <r>
      <rPr>
        <sz val="10"/>
        <rFont val="Arial"/>
        <family val="2"/>
      </rPr>
      <t>; 40:m&gt;=8</t>
    </r>
  </si>
  <si>
    <t>40:Sai số theo quy định; 60:Chính xác tuyệt đối</t>
  </si>
  <si>
    <t>Chuẩn hóa và chuyển đổi dữ liệu</t>
  </si>
  <si>
    <r>
      <t xml:space="preserve">10:m&lt;=4; </t>
    </r>
    <r>
      <rPr>
        <sz val="10"/>
        <color indexed="10"/>
        <rFont val="Arial"/>
        <family val="2"/>
      </rPr>
      <t>15:4&lt;m&lt;8</t>
    </r>
    <r>
      <rPr>
        <sz val="10"/>
        <rFont val="Arial"/>
        <family val="2"/>
      </rPr>
      <t>; 20:m&gt;=8</t>
    </r>
  </si>
  <si>
    <t>20:Sai số theo quy định; 55:Chính xác tuyệt đối</t>
  </si>
  <si>
    <t>0:Tiếng Việt, 5:Tiếng Anh, 10:Ngôn ngữ khác</t>
  </si>
  <si>
    <t>KIỂM TRA SẢN PHẨM (DỮ LIỆU)</t>
  </si>
  <si>
    <t>20:Sai số theo quy định;50:Chính xác tuyệt đối</t>
  </si>
  <si>
    <t>Kiểm tra sản phẩm dữ liệu</t>
  </si>
  <si>
    <t>0:Tiếng Việt, 10:Tiếng Anh, 15:Ngôn ngữ khác</t>
  </si>
  <si>
    <r>
      <t xml:space="preserve">40:m&lt;=3; </t>
    </r>
    <r>
      <rPr>
        <sz val="10"/>
        <color indexed="10"/>
        <rFont val="Arial"/>
        <family val="2"/>
      </rPr>
      <t>50:3&lt;m&lt;6</t>
    </r>
    <r>
      <rPr>
        <sz val="10"/>
        <rFont val="Arial"/>
        <family val="2"/>
      </rPr>
      <t>; 60:m&gt;=6</t>
    </r>
  </si>
  <si>
    <t>Bảng 1.1.2:</t>
  </si>
  <si>
    <t>Hệ số trường thông tin</t>
  </si>
  <si>
    <t>Hệ số các quan hệ</t>
  </si>
  <si>
    <t>Hệ số kiểu dữ liệu</t>
  </si>
  <si>
    <r>
      <t xml:space="preserve">Quy đổi
</t>
    </r>
    <r>
      <rPr>
        <sz val="12"/>
        <rFont val="Times New Roman"/>
        <family val="1"/>
      </rPr>
      <t>(Li*Fi*Ri*Ti)</t>
    </r>
  </si>
  <si>
    <t xml:space="preserve">Số lượng trường thông tin </t>
  </si>
  <si>
    <t>Tổng số trường thông tin</t>
  </si>
  <si>
    <t>Các quan hệ</t>
  </si>
  <si>
    <t>(2)</t>
  </si>
  <si>
    <t>X</t>
  </si>
  <si>
    <r>
      <rPr>
        <b/>
        <i/>
        <sz val="12"/>
        <rFont val="Times New Roman"/>
        <family val="1"/>
      </rPr>
      <t>Ghi chú:</t>
    </r>
    <r>
      <rPr>
        <i/>
        <sz val="12"/>
        <rFont val="Times New Roman"/>
        <family val="1"/>
      </rPr>
      <t xml:space="preserve"> Chi tiết các thông tin đầu vào từ (1) đến (10) được xác định trong tài liệu Danh mục đối tượng quản lý và các thông tin chi tiết theo mẫu M1.2</t>
    </r>
  </si>
  <si>
    <t>KHỐI LƯỢNG ĐỐI TƯỢNG QUẢN LÝ</t>
  </si>
  <si>
    <t>Tổng số trường</t>
  </si>
  <si>
    <t xml:space="preserve">Bảng 1.1: </t>
  </si>
  <si>
    <t>(Theo Thông tư 26/2014/TT-BTNMT ngày 28/5/2014)</t>
  </si>
  <si>
    <t>Đơn vị tính: đồng</t>
  </si>
  <si>
    <t>Đơn giá
 sản phẩm</t>
  </si>
  <si>
    <t>s¶n phÈm</t>
  </si>
  <si>
    <t>10=5+6+7+8+9</t>
  </si>
  <si>
    <t>11=10x15%</t>
  </si>
  <si>
    <t>12=11+10-8</t>
  </si>
  <si>
    <t>Bảng 1.1.1:</t>
  </si>
  <si>
    <t xml:space="preserve"> CHI PHÍ LAO ĐỘNG </t>
  </si>
  <si>
    <t>Định biên</t>
  </si>
  <si>
    <t>Tiền lương nhóm</t>
  </si>
  <si>
    <t>Chi phí nhân công</t>
  </si>
  <si>
    <t>1KS2</t>
  </si>
  <si>
    <t>1KS3+1KS4</t>
  </si>
  <si>
    <t>2KS2+2KS3</t>
  </si>
  <si>
    <t>2KS2+1KS3</t>
  </si>
  <si>
    <t>h29</t>
  </si>
  <si>
    <t>1KS1+1KS2</t>
  </si>
  <si>
    <t>h30</t>
  </si>
  <si>
    <t>h31</t>
  </si>
  <si>
    <t>h32</t>
  </si>
  <si>
    <t>2KS3+1KS4</t>
  </si>
  <si>
    <t>1KS3</t>
  </si>
  <si>
    <t>1KS2+1KS3</t>
  </si>
  <si>
    <t>1KS1</t>
  </si>
  <si>
    <t>2KS1</t>
  </si>
  <si>
    <t>5KS1</t>
  </si>
  <si>
    <t xml:space="preserve"> CHI PHÍ DỤNG CỤ</t>
  </si>
  <si>
    <t>Chi phí thiết bị</t>
  </si>
  <si>
    <t>Chi phí Điện năng</t>
  </si>
  <si>
    <t>Tổng chi phí dụng cụ</t>
  </si>
  <si>
    <t xml:space="preserve">Ghế </t>
  </si>
  <si>
    <t>Quạt trần</t>
  </si>
  <si>
    <t>Đèn neon</t>
  </si>
  <si>
    <t>Ổ ghi đĩa DVD</t>
  </si>
  <si>
    <t xml:space="preserve">Điện năng </t>
  </si>
  <si>
    <t>Đơn giá (đồng)/ca</t>
  </si>
  <si>
    <t>* Ghi chú: Đơn giá ca dụng cụ lấy theo QĐ 2663/QĐ-UBND ngày 15/5/2014 và QĐ 3980/QĐ-UBND ngày 24/7/2014</t>
  </si>
  <si>
    <t>Bảng 1.1.3:</t>
  </si>
  <si>
    <t xml:space="preserve">CHI PHÍ THIẾT BỊ </t>
  </si>
  <si>
    <t>Tổng chi phí thiết bị</t>
  </si>
  <si>
    <t>Máy tính để bàn</t>
  </si>
  <si>
    <t>Điều hoà nhiệt độ</t>
  </si>
  <si>
    <t>Máy photocopy</t>
  </si>
  <si>
    <t>Máy scan</t>
  </si>
  <si>
    <t>Khấu hao thiết bị/ca (đồng)</t>
  </si>
  <si>
    <t>Mức = 3% (Mức máy tính + mức máy scan)</t>
  </si>
  <si>
    <t>Mức = 3% Mức máy tính</t>
  </si>
  <si>
    <t>Mức=3%Mức máy tính
 để bàn</t>
  </si>
  <si>
    <t>Mức=3%Mức máy tính để bàn</t>
  </si>
  <si>
    <t>* Ghi chú: Đơn giá ca thiết bị lấy theo QĐ 2663/QĐ-UBND ngày 15/5/2014 và QĐ 3980/QĐ-UBND ngày 24/7/2014</t>
  </si>
  <si>
    <t>Bảng 1.1.4:</t>
  </si>
  <si>
    <t>Định mức vật liệu</t>
  </si>
  <si>
    <t>Chi phí vật liệu (đồng)</t>
  </si>
  <si>
    <t>Tổng chi phí vật liệu</t>
  </si>
  <si>
    <t>Giấy in A4</t>
  </si>
  <si>
    <t>Mực in laser</t>
  </si>
  <si>
    <t>Mực máy photocopy</t>
  </si>
  <si>
    <t xml:space="preserve">Sổ </t>
  </si>
  <si>
    <t xml:space="preserve">Đĩa DVD </t>
  </si>
  <si>
    <t>Cặp để tài liệu</t>
  </si>
  <si>
    <t>Đơn giá vật liệu (đồng)</t>
  </si>
  <si>
    <t>Nhập dữ liệu phi không gian dạng giấy</t>
  </si>
  <si>
    <t>* Ghi chú: Đơn giá vật liệu lấy theo QĐ 2663/QĐ-UBND ngày 15/5/2014 và QĐ 3980/QĐ-UBND ngày 24/7/2014</t>
  </si>
  <si>
    <t>Bảng 1.1.5:</t>
  </si>
  <si>
    <t>ĐƠN GIÁ TIỀN CÔNG</t>
  </si>
  <si>
    <t>Lương cơ bản:</t>
  </si>
  <si>
    <t>đồng</t>
  </si>
  <si>
    <t>Ngày công/ tháng</t>
  </si>
  <si>
    <t>Số TT</t>
  </si>
  <si>
    <t>Lương cấp bậc</t>
  </si>
  <si>
    <t>Lương phụ 11%</t>
  </si>
  <si>
    <t>Lương tháng</t>
  </si>
  <si>
    <t>Lương ngày</t>
  </si>
  <si>
    <t>NGOẠI NGHIỆP</t>
  </si>
  <si>
    <t xml:space="preserve"> </t>
  </si>
  <si>
    <t>2.65</t>
  </si>
  <si>
    <t>2.96</t>
  </si>
  <si>
    <t>3.27</t>
  </si>
  <si>
    <t>3.58</t>
  </si>
  <si>
    <t>3.89</t>
  </si>
  <si>
    <t>4.51</t>
  </si>
  <si>
    <t>2,18</t>
  </si>
  <si>
    <t>2,37</t>
  </si>
  <si>
    <t>2,56</t>
  </si>
  <si>
    <t>2,75</t>
  </si>
  <si>
    <t>2,94</t>
  </si>
  <si>
    <t>3,13</t>
  </si>
  <si>
    <t>3,32</t>
  </si>
  <si>
    <t>3,51</t>
  </si>
  <si>
    <t>3,70</t>
  </si>
  <si>
    <t>3,05</t>
  </si>
  <si>
    <t>NỘI NGHIỆP</t>
  </si>
  <si>
    <t>LAO ĐỘNG PHỔ THÔNG</t>
  </si>
  <si>
    <t>Phụ cấp khu vực 0,1</t>
  </si>
  <si>
    <t>Bảng 1.1.6:</t>
  </si>
  <si>
    <t>ĐƠN GIÁ VẬT TƯ, THIẾT BỊ</t>
  </si>
  <si>
    <t>Nguyên giá</t>
  </si>
  <si>
    <t>Dụng cụ</t>
  </si>
  <si>
    <t>Cái</t>
  </si>
  <si>
    <t>Quạt trần 0,1 kW</t>
  </si>
  <si>
    <t>Đèn neon 0,04 kW</t>
  </si>
  <si>
    <t>Thiết bị</t>
  </si>
  <si>
    <t>Vật liệu</t>
  </si>
  <si>
    <t>Gram</t>
  </si>
  <si>
    <t>Hộp</t>
  </si>
  <si>
    <t>Áp dụng định mức tại Bảng 1, Quyết định số 2378/QĐ-BTTTT</t>
  </si>
  <si>
    <t>Áp dụng định mức tại Bảng 8, Quyết định số 2378/QĐ-BTTTT</t>
  </si>
  <si>
    <t>Thẩm định hồ sơ mời thầu</t>
  </si>
  <si>
    <t>Thẩm định kết quả đánh giá hồ sơ dự thầu</t>
  </si>
  <si>
    <t>Điều 9, 63/2014/NĐ-CP</t>
  </si>
  <si>
    <t>TỔNG DỰ TOÁN (I+II+III+IV)</t>
  </si>
  <si>
    <t>Xây dựng bản đồ nền dạng Webmap</t>
  </si>
  <si>
    <t>Áp dụng đơn giá Biên tập BĐĐH phục chế in; KK3 - Đơn giá Biên vẽ, số hóa bản đồ địa hình tỷ lệ 1/10.000 theo Quyết định số 367/QĐ - BTC ngày 27 tháng 2 năm 2015</t>
  </si>
  <si>
    <t>Chi tiết tại Bảng 2.1</t>
  </si>
  <si>
    <t>Chi tiết tại Bảng 2.2</t>
  </si>
  <si>
    <t>Chi phí thẩm định giá</t>
  </si>
  <si>
    <t>Chi phí thẩm tra, phê duyệt quyết toán</t>
  </si>
  <si>
    <t>8</t>
  </si>
  <si>
    <t>Chi phí thực hiện khảo sát và lập đề cương và dự toán chi tiết</t>
  </si>
  <si>
    <t>Giá trị lấy theo Hợp đồng tư vấn</t>
  </si>
  <si>
    <t>Xây dựng cơ sở dữ liệu GIS hạ tầng BCVT (Gdl)</t>
  </si>
  <si>
    <t>Xây dựng phần mềm ứng dụng công nghệ GIS quản lý hạ tầng Bưu chính, Viễn thông (Gpm)</t>
  </si>
  <si>
    <t>Đào tạo, chuyển giao công nghệ (Gđt)</t>
  </si>
  <si>
    <t>Chi phí giám sát thi công</t>
  </si>
  <si>
    <t>Báo giá của công ty thẩm định giá</t>
  </si>
  <si>
    <t>TMĐT</t>
  </si>
  <si>
    <t>TT 09/2016/TT-BTC</t>
  </si>
  <si>
    <t>Áp dụng định mức tại Bảng 9, Quyết định số 2378/QĐ-BTTTT</t>
  </si>
  <si>
    <t>Mua sắm thiết bị (Gpc)</t>
  </si>
  <si>
    <t xml:space="preserve">BẢNG 2.1: </t>
  </si>
  <si>
    <t xml:space="preserve">BẢNG 2.3: </t>
  </si>
  <si>
    <t>Bảng 2.3.2:</t>
  </si>
  <si>
    <t>Bảng 2.3.3</t>
  </si>
  <si>
    <t>Bảng 3.2:</t>
  </si>
  <si>
    <t>Bảng 6:</t>
  </si>
  <si>
    <t>Chi tiết tại bảng 06</t>
  </si>
  <si>
    <t>Chi tiết tại Bảng 2.3</t>
  </si>
  <si>
    <t>Trung bình</t>
  </si>
  <si>
    <t>chi phí mua sắm thiết bị (Gpc)</t>
  </si>
  <si>
    <t>Gdl+Gpm+Gđt</t>
  </si>
  <si>
    <t>Bảng 3:</t>
  </si>
  <si>
    <t>Bảng 3.1:</t>
  </si>
  <si>
    <t>Bảng 3.3:</t>
  </si>
  <si>
    <t>Bảng 3.4:</t>
  </si>
  <si>
    <t>Bảng 3.5:</t>
  </si>
  <si>
    <t>Bảng 3.6:</t>
  </si>
  <si>
    <t>Bảng 3.7:</t>
  </si>
  <si>
    <t xml:space="preserve">Phần mềm ứng dụng </t>
  </si>
  <si>
    <t>Biên tập bản đồ nền</t>
  </si>
  <si>
    <t>GHI CHÚ</t>
  </si>
  <si>
    <t>I.</t>
  </si>
  <si>
    <t>CHI PHÍ CHUYÊN GIA</t>
  </si>
  <si>
    <t>109/2016/TT-BTC</t>
  </si>
  <si>
    <t>Chi phí lập Báo cáo kết quả điều tra khảo sát</t>
  </si>
  <si>
    <t>II.</t>
  </si>
  <si>
    <t>Ccg*45%</t>
  </si>
  <si>
    <t>III.</t>
  </si>
  <si>
    <t>Chi phí văn phòng phẩm, photo</t>
  </si>
  <si>
    <t>tạm tính</t>
  </si>
  <si>
    <t>IV.</t>
  </si>
  <si>
    <t>(Ccg+Cql+Ck)*6%</t>
  </si>
  <si>
    <t>(Ccg+Cql+Ck+TL)</t>
  </si>
  <si>
    <t>V.</t>
  </si>
  <si>
    <r>
      <t>G x T</t>
    </r>
    <r>
      <rPr>
        <b/>
        <vertAlign val="superscript"/>
        <sz val="14"/>
        <color rgb="FF000000"/>
        <rFont val="Times New Roman"/>
        <family val="1"/>
      </rPr>
      <t>GTGT</t>
    </r>
  </si>
  <si>
    <t>G+ GTGT</t>
  </si>
  <si>
    <t>CHI PHÍ ĐI LẠI CỦA CHUYÊN GIA KHẢO SÁT</t>
  </si>
  <si>
    <t>Nội dung chi</t>
  </si>
  <si>
    <t>Khối lượng</t>
  </si>
  <si>
    <t>Thành tiền (VNĐ)</t>
  </si>
  <si>
    <t>Chi phí đi lại tại các địa điểm khảo sát</t>
  </si>
  <si>
    <t>Chi theo thực tế; khảo sát tại 03 phòng ban thuộc quận Bắc Từ Liêm (Phòng VHTT, Phòng QLĐT, Phòng Kinh tế)</t>
  </si>
  <si>
    <t>Hạng mục khảo sát</t>
  </si>
  <si>
    <t>Số lượng ngày công thực hiện khảo sát (ngày công/ Hạng mục/ người)</t>
  </si>
  <si>
    <t>Số lượng chuyên gia thực hiện khảo sát (người/ điểm khảo sát)</t>
  </si>
  <si>
    <t>Mức tiền công chuyên gia điều tra khảo sát</t>
  </si>
  <si>
    <t>Số điểm khảo sát</t>
  </si>
  <si>
    <t>Hạng mục phần cứng máy tính</t>
  </si>
  <si>
    <t>109/2016/TT-BTC quy định = mức lương tối thiểu vùng cao nhất/22</t>
  </si>
  <si>
    <t>Hạng mục mạng máy tính</t>
  </si>
  <si>
    <t>Hạng mục phần mềm nội bộ, cơ sở dữ liệu</t>
  </si>
  <si>
    <t>BẢNG 2.2.1.  CHI PHÍ THỰC HIỆN KHẢO SÁT</t>
  </si>
  <si>
    <t>Khảo sát thu thập dữ liệu</t>
  </si>
  <si>
    <t>Bảng 2.2. DỰ TOÁN CHI PHÍ TƯ VẤN KHẢO SÁT 
(Tính theo công văn 1951/BTTTT-ƯDCNTT)</t>
  </si>
  <si>
    <t>Bảng 2.3.1 - BẢNG XÁC ĐỊNH MỨC ĐỘ KHÓ KHĂN</t>
  </si>
  <si>
    <t xml:space="preserve">BÁO CÁO QUY ĐỔI ĐỐI TƯỢNG QUẢN LÝ </t>
  </si>
  <si>
    <t>BHXH-YT-CĐ-TN 23,5%</t>
  </si>
  <si>
    <t>Hồ chứa</t>
  </si>
  <si>
    <t>Đập</t>
  </si>
  <si>
    <t>Trạm bơm</t>
  </si>
  <si>
    <t>Cống</t>
  </si>
  <si>
    <t>Đê\kè</t>
  </si>
  <si>
    <t>KINH PHÍ XÂY DỰNG CƠ SỞ DỮ LIỆU CÔNG TRÌNH THỦY LỢI</t>
  </si>
  <si>
    <t>Diện tích tưới</t>
  </si>
  <si>
    <t>Kênh tưới</t>
  </si>
  <si>
    <t>Kênh tiêu</t>
  </si>
  <si>
    <t>Diện tích tiêu</t>
  </si>
  <si>
    <t>Vùng trồng trọt</t>
  </si>
  <si>
    <t>Vùng</t>
  </si>
  <si>
    <t>Đường</t>
  </si>
  <si>
    <t>KINH PHÍ XÂY DỰNG CƠ SỞ DỮ LIỆU</t>
  </si>
  <si>
    <t>Xây dựng cơ sở dữ liệu công trình thủy lợi</t>
  </si>
  <si>
    <t>CHI PHÍ ĐI LẠI PHỤC VỤ KHẢO SÁT</t>
  </si>
  <si>
    <t xml:space="preserve">Mức chi </t>
  </si>
  <si>
    <t xml:space="preserve">Số lượng </t>
  </si>
  <si>
    <t>ngày/người</t>
  </si>
  <si>
    <t>Chi phí thuê phòng nghỉ</t>
  </si>
  <si>
    <t>đêm</t>
  </si>
  <si>
    <t xml:space="preserve">Bảng 2.2.2: </t>
  </si>
  <si>
    <t>TT 40/2017/TT-BTC</t>
  </si>
  <si>
    <t>Chi phí đi lại phục vụ khảo sát</t>
  </si>
  <si>
    <t>Chi tiết tại Bảng 2.2.2</t>
  </si>
  <si>
    <t>KINH PHÍ BIÊN TẬP BẢN ĐỒ NỀN</t>
  </si>
  <si>
    <t>Chi tiết tại Bảng 2.2.1</t>
  </si>
  <si>
    <t>Chi phí xây dựng phương án khảo sát</t>
  </si>
  <si>
    <t>PHÂN HỆ QUẢN TRỊ HỆ THỐNG</t>
  </si>
  <si>
    <t>Theo dõi nhật ký</t>
  </si>
  <si>
    <t>Quản trị hệ thống có thể tìm kiếm nhật ký hệ thống theo các tiêu chí : Thời điểm, thao tác, tài khoản…</t>
  </si>
  <si>
    <t>Quản trị đăng nhập</t>
  </si>
  <si>
    <t>Cán bộ</t>
  </si>
  <si>
    <t>Hiệu quả sử dụng trực tuyến</t>
  </si>
  <si>
    <t>Quản trị hệ thống xem quyền</t>
  </si>
  <si>
    <t>Quản trị hệ thống phân quyền xem dữ liệu</t>
  </si>
  <si>
    <t>Quản trị hệ thống phân quyền sửa dữ liệu</t>
  </si>
  <si>
    <t>Quản trị hệ thống xuất dữ liệu dạng excel</t>
  </si>
  <si>
    <t xml:space="preserve">Chi phí khảo sát </t>
  </si>
  <si>
    <t xml:space="preserve">Khảo sát tại 26 địa điểm, mỗi địa điểm 03 phiếu
Điểm b khoản 7 điều 3 TT 109/2016/TT-BTC </t>
  </si>
  <si>
    <t>QUẢN LÝ NGÀNH TDTT</t>
  </si>
  <si>
    <t>Quản lý danh mục môn thể thao</t>
  </si>
  <si>
    <t>Quản lý môn thể thao</t>
  </si>
  <si>
    <t>Quản lý vận động viên năng khiếu</t>
  </si>
  <si>
    <t>Quản lý vận động viên thành tích cao</t>
  </si>
  <si>
    <t>Quản lý cơ sở TDTT</t>
  </si>
  <si>
    <t>Quản lý dự án TDTT</t>
  </si>
  <si>
    <t>Quản lý chỉ tiêu thành tích</t>
  </si>
  <si>
    <t>Quản lý thành tích</t>
  </si>
  <si>
    <t>Báo cáo thống kê ngành</t>
  </si>
  <si>
    <t>Chức năng hiển thị lên bản đồ</t>
  </si>
  <si>
    <t>QUẢN LÝ NGÀNH VĂN HÓA</t>
  </si>
  <si>
    <t>QUẢN LÝ DI SẢN VĂN HÓA</t>
  </si>
  <si>
    <t>Quản lý danh mục di sản văn hóa</t>
  </si>
  <si>
    <t>Quản lý danh mục thủ tục hành chính</t>
  </si>
  <si>
    <t>Quản lý di sản văn hóa đã xếp hạng</t>
  </si>
  <si>
    <t>Quản lý di sản văn hóa chưa xếp hạng</t>
  </si>
  <si>
    <t>Quản lý thủ tục hành chính</t>
  </si>
  <si>
    <t>QUẢN LÝ NGHỆ THUẬT BIỂU DIỄN</t>
  </si>
  <si>
    <t>Quản lý danh mục nghệ thuật biểu diễn</t>
  </si>
  <si>
    <t>Quản lý cơ sở biểu diễn</t>
  </si>
  <si>
    <t>Quản lý chương trình biểu diễn</t>
  </si>
  <si>
    <t>QUẢN LÝ QUẢNG CÁO</t>
  </si>
  <si>
    <t>Quản lý danh mục quảng cáo</t>
  </si>
  <si>
    <t>Quản lý cơ sở thực hiện quảng cáo</t>
  </si>
  <si>
    <t>Quản lý đơn vị xin quảng cáo</t>
  </si>
  <si>
    <t>QUẢN LÝ KARAOKE</t>
  </si>
  <si>
    <t>Quản lý danh mục cơ sở Karaoke</t>
  </si>
  <si>
    <t>Quản lý cơ sở</t>
  </si>
  <si>
    <t>QUẢN LÝ THỂ CHẾ VĂN HÓA</t>
  </si>
  <si>
    <t>QUẢN LÝ NGÀNH GIA ĐÌNH</t>
  </si>
  <si>
    <t>QUẢN LÝ NGÀNH DU LỊCH</t>
  </si>
  <si>
    <t>QUẢN LÝ NGHÀNH THANH TRA VĂN HÓA</t>
  </si>
  <si>
    <t>XỬ LÝ THỦ TỤC HÀNH CHÍNH</t>
  </si>
  <si>
    <t>Nhập thủ tục hành chính</t>
  </si>
  <si>
    <t>Duyệt thủ tục hành chính</t>
  </si>
  <si>
    <t>Ký số</t>
  </si>
  <si>
    <t>Gửi kết quả phê duyệt</t>
  </si>
  <si>
    <t>In giấy phép</t>
  </si>
  <si>
    <t>Báo cáo thống kê giấy phép</t>
  </si>
  <si>
    <t>LIÊN THÔNG EGOV</t>
  </si>
  <si>
    <t>APP ANDROI</t>
  </si>
  <si>
    <t>APP IOS</t>
  </si>
  <si>
    <t>Căn cứ</t>
  </si>
  <si>
    <t>Gtb</t>
  </si>
  <si>
    <t>Theo Cty TĐG</t>
  </si>
  <si>
    <t>Chi phí lập hồ sơ mời thầu, đánh giá hồ sơ dự thầu</t>
  </si>
  <si>
    <t>Chi phí thẩm định hồ sơ mời thầu và kết quả lựa chọn nhà thầu</t>
  </si>
  <si>
    <t>Nghị định 63/2014/NĐ-CP ngày 26/6/2014</t>
  </si>
  <si>
    <t>D</t>
  </si>
  <si>
    <t>Chi phí khác</t>
  </si>
  <si>
    <t>Chi phí thẩm tra, phê duyệt quyết toán dự án hoàn thành (tạm tính)</t>
  </si>
  <si>
    <t>Tổng mức đầu tư</t>
  </si>
  <si>
    <t>Bậc</t>
  </si>
  <si>
    <t>*Căn cứ tính</t>
  </si>
  <si>
    <t>*Gtb</t>
  </si>
  <si>
    <t>Stt</t>
  </si>
  <si>
    <t>Đặc tính kỹ thuật</t>
  </si>
  <si>
    <t>Đvt</t>
  </si>
  <si>
    <t>SL</t>
  </si>
  <si>
    <t>Bộ</t>
  </si>
  <si>
    <t>Bản</t>
  </si>
  <si>
    <t xml:space="preserve"> Đơn giá </t>
  </si>
  <si>
    <t xml:space="preserve"> Thành tiền </t>
  </si>
  <si>
    <t xml:space="preserve"> VAT </t>
  </si>
  <si>
    <t>70%*0,57</t>
  </si>
  <si>
    <t>Chi phí giám sát lắp đặt thiết bị</t>
  </si>
  <si>
    <t>Chi phí tư vấn</t>
  </si>
  <si>
    <t>*TMĐT</t>
  </si>
  <si>
    <t>Diễn giải</t>
  </si>
  <si>
    <t>Giá trị (đồng)</t>
  </si>
  <si>
    <t>Diễn Giải</t>
  </si>
  <si>
    <t>Chi phí chuyên gia</t>
  </si>
  <si>
    <t>Áp dụng tại QĐ 1688/QĐ-BTTTT ngày 11/10/2019 và Áp dụng bảng tính toán mức lương trung bình</t>
  </si>
  <si>
    <t>Chi phí quản lý</t>
  </si>
  <si>
    <t>Áp dụng tại QĐ 1688/QĐ-BTTTT ngày 11/10/2019</t>
  </si>
  <si>
    <t>Văn phòng phẩm, Công tác phí, đi lại cho nhóm chuyên gia</t>
  </si>
  <si>
    <t xml:space="preserve">10% của chi phí chuyên gia </t>
  </si>
  <si>
    <t>6%*(Ccg+Cql+Ck)</t>
  </si>
  <si>
    <t>TN</t>
  </si>
  <si>
    <t>Thuế giá trị gia tăng</t>
  </si>
  <si>
    <t>10%*(Ccg+Cql+Ck+TN)</t>
  </si>
  <si>
    <t>VAT</t>
  </si>
  <si>
    <t>Chi phí dự phòng</t>
  </si>
  <si>
    <t>10%*(Ccg+Cql+Ck+TN+VAT)</t>
  </si>
  <si>
    <t xml:space="preserve">-    </t>
  </si>
  <si>
    <t>Cdp</t>
  </si>
  <si>
    <t>Ccg+Cql+Ck+TN+VAT+Cdp</t>
  </si>
  <si>
    <t>Ctv </t>
  </si>
  <si>
    <t>Tổng cộng (làm tròn)</t>
  </si>
  <si>
    <t>55%*Ccg</t>
  </si>
  <si>
    <t>Ổ cứng SSD 2.5 240GB (Nâng cấp cho các máy hiện hữu)</t>
  </si>
  <si>
    <t>Ghi chú
(Chi Thực tế)</t>
  </si>
  <si>
    <t>x</t>
  </si>
  <si>
    <t>CP Giám sát trong QĐ duyệt KH
 Lựa chọn nhà thầu ko duyệt nên ko thực hiện</t>
  </si>
  <si>
    <t>đang thanh toán</t>
  </si>
  <si>
    <t>ko có</t>
  </si>
  <si>
    <t>?</t>
  </si>
  <si>
    <t>Không thực hiện</t>
  </si>
  <si>
    <t>Ram (bộ nhớ) 8Gb ddr4 bus 2666 MHz (gắn để cải thiện tốc độ máy cũ 2020)</t>
  </si>
  <si>
    <t>Thanh</t>
  </si>
  <si>
    <t>cái</t>
  </si>
  <si>
    <t>Cây</t>
  </si>
  <si>
    <t>Vật tư, phụ kiện</t>
  </si>
  <si>
    <t>Thành tiền
sau VAT</t>
  </si>
  <si>
    <t>Đầu Rj45 Cat6 (Cùng thương hiệu với ổ cắm): 100 cái/hộp</t>
  </si>
  <si>
    <t>Đầu chụp (Cùng thương hiệu với ổ cắm)</t>
  </si>
  <si>
    <t>Bịch</t>
  </si>
  <si>
    <t>Cuộn</t>
  </si>
  <si>
    <t>Nẹp điện 3cm</t>
  </si>
  <si>
    <t>Nẹp điện 4cm</t>
  </si>
  <si>
    <t>Nẹp điện 6cm</t>
  </si>
  <si>
    <t>Nẹp điện 10cm</t>
  </si>
  <si>
    <t>Nẹp sàn 2cm</t>
  </si>
  <si>
    <t>Nẹp sàn 5cm</t>
  </si>
  <si>
    <t>Gói</t>
  </si>
  <si>
    <t>Thanh đấu dây cable 24 cổng</t>
  </si>
  <si>
    <t>Ổ cắm mạng 01 cổng</t>
  </si>
  <si>
    <t xml:space="preserve">Cable mạng </t>
  </si>
  <si>
    <t>Dây nhảy gắn tại tủ rack</t>
  </si>
  <si>
    <t>Dây nhảy gắn tại thiết bị đầu cuối</t>
  </si>
  <si>
    <t xml:space="preserve"> - Bao gồm: Đế, mặt, nhân</t>
  </si>
  <si>
    <t xml:space="preserve"> - Chuẩn: Mod Jack, Cat6, RJ45, SL, Unshi, T568A/B, Alm</t>
  </si>
  <si>
    <t>Thùng</t>
  </si>
  <si>
    <t>Sợi</t>
  </si>
  <si>
    <t xml:space="preserve"> - Chuẩn cáp: UTP Cable, Cat6, 4 Prs, 23AWG, Sol, XF, CM, Blue, RB</t>
  </si>
  <si>
    <t xml:space="preserve"> - 01 thùng 305m</t>
  </si>
  <si>
    <t xml:space="preserve"> - Sử dụng để kết nối từ Thanh đấu dây cable đến Bộ chuyển mạch</t>
  </si>
  <si>
    <t xml:space="preserve"> - Sử dụng để kết nối từ hộp mạng nối đến thiết bị đầu cuối</t>
  </si>
  <si>
    <t>HT</t>
  </si>
  <si>
    <t>Mã công việc</t>
  </si>
  <si>
    <t xml:space="preserve">Chi phí XL trước thuế </t>
  </si>
  <si>
    <t xml:space="preserve">Chi phí XL sau thuế </t>
  </si>
  <si>
    <t>LẮP ĐẶT</t>
  </si>
  <si>
    <t xml:space="preserve"> + Lắp đặt Máy in</t>
  </si>
  <si>
    <t>01.03.04.01.00.00</t>
  </si>
  <si>
    <t xml:space="preserve"> + Lắp đặt Máy tính</t>
  </si>
  <si>
    <t>bộ</t>
  </si>
  <si>
    <t>01.02.06.00.00.00</t>
  </si>
  <si>
    <t xml:space="preserve"> + Lắp đặt Thanh đấu dây cable</t>
  </si>
  <si>
    <t>01.04.04.01.00.00</t>
  </si>
  <si>
    <t>01.04.02.01.01.00</t>
  </si>
  <si>
    <t>+ Lắp đặt bộ điều khiển lưu trữ - RAID cho máy chủ</t>
  </si>
  <si>
    <t>01.02.08.01.01.06</t>
  </si>
  <si>
    <t>+ Lắp đặt tủ máy chủ &gt; 33U</t>
  </si>
  <si>
    <t>Tủ</t>
  </si>
  <si>
    <t>01.02.04.01.00. 00</t>
  </si>
  <si>
    <t xml:space="preserve"> + Lắp đặt ổ cắm mạng</t>
  </si>
  <si>
    <t>01.02.10.00.00.00</t>
  </si>
  <si>
    <t>10m</t>
  </si>
  <si>
    <t>Node</t>
  </si>
  <si>
    <t>01.02.09.02.01.00</t>
  </si>
  <si>
    <t>+ Đấu nối Patch Cord Từ switch lên Patch panel</t>
  </si>
  <si>
    <t>01.02.09.02.02.00</t>
  </si>
  <si>
    <t>+ Đấu nối Patch Cord Từ máy trạm lên Wallplace</t>
  </si>
  <si>
    <t>+ Bấm đầu RJ 45</t>
  </si>
  <si>
    <t xml:space="preserve">CÀI ĐẶT </t>
  </si>
  <si>
    <t>bản</t>
  </si>
  <si>
    <t>01.10.03.00.00.00</t>
  </si>
  <si>
    <t xml:space="preserve"> + Cài đặt Phần mềm ứng dụng</t>
  </si>
  <si>
    <t>01.10.02.00.00.00</t>
  </si>
  <si>
    <t xml:space="preserve">+ Cài đặt phần mềm văn phòng </t>
  </si>
  <si>
    <t>01.04.04.02.01.00</t>
  </si>
  <si>
    <t xml:space="preserve"> + Cài đặt ổ cứng máy chủ</t>
  </si>
  <si>
    <t>01.08.03.05.03.00</t>
  </si>
  <si>
    <t>TỔNG CHI PHÍ THI CÔNG LẮP ĐẶT VÀ CÀI ĐẶT</t>
  </si>
  <si>
    <t xml:space="preserve"> - Máy in laser khổ giấy A4</t>
  </si>
  <si>
    <t xml:space="preserve"> - Độ phân giải: Fine Lines (1200 x 1200 dpi)</t>
  </si>
  <si>
    <t xml:space="preserve"> - Tốc độ: 40 trang/phút</t>
  </si>
  <si>
    <t xml:space="preserve"> - Bộ nhớ: 256MB</t>
  </si>
  <si>
    <t xml:space="preserve"> - Tốc độ vi xử lý: 1200Mhz</t>
  </si>
  <si>
    <t xml:space="preserve"> - Chức năng in 02 mặt tự động</t>
  </si>
  <si>
    <t xml:space="preserve"> - Chức năng in qua mạng</t>
  </si>
  <si>
    <t xml:space="preserve"> - Công suất: 80.000 trang/tháng</t>
  </si>
  <si>
    <t>NÂNG CẤP HẠ TẦNG THIẾT BỊ</t>
  </si>
  <si>
    <t>NÂNG CẤP HỆ THỐNG MẠNG</t>
  </si>
  <si>
    <t>NÂNG CẤP HẠ TẦNG MẤY CHỦ</t>
  </si>
  <si>
    <t>cuộn</t>
  </si>
  <si>
    <t>Dây điện CADIVI 2×2.5</t>
  </si>
  <si>
    <t>Nghị định số 99/2021/NĐ-CP ngày 11/11/2021</t>
  </si>
  <si>
    <t xml:space="preserve">Chi phí lập Báo cáo kinh tế kỹ thuật </t>
  </si>
  <si>
    <t>BẢNG TÍNH TOÁN MỨC LƯƠNG CỦA KỸ SƯ CÔNG NGHỆ THÔNG TIN</t>
  </si>
  <si>
    <t>Hệ số lương (HCB)</t>
  </si>
  <si>
    <t>Hệ số phụ cấp (HPC)</t>
  </si>
  <si>
    <t>Mức lương cơ sở
(MLCS)</t>
  </si>
  <si>
    <t>Lương cơ bản (HCB+HPC)*MLCS</t>
  </si>
  <si>
    <r>
      <t xml:space="preserve">Hệ số điều chỉnh </t>
    </r>
    <r>
      <rPr>
        <b/>
        <sz val="10"/>
        <color indexed="60"/>
        <rFont val="Times New Roman"/>
        <family val="1"/>
      </rPr>
      <t>(HĐC)</t>
    </r>
    <r>
      <rPr>
        <b/>
        <sz val="10"/>
        <rFont val="Times New Roman"/>
        <family val="1"/>
      </rPr>
      <t xml:space="preserve">
</t>
    </r>
    <r>
      <rPr>
        <b/>
        <i/>
        <sz val="10"/>
        <rFont val="Times New Roman"/>
        <family val="1"/>
      </rPr>
      <t>Vùng I</t>
    </r>
  </si>
  <si>
    <r>
      <t xml:space="preserve">Các khoản đóng góp theo lương </t>
    </r>
    <r>
      <rPr>
        <b/>
        <sz val="10"/>
        <color indexed="60"/>
        <rFont val="Times New Roman"/>
        <family val="1"/>
      </rPr>
      <t>(BHLĐ)</t>
    </r>
    <r>
      <rPr>
        <b/>
        <sz val="10"/>
        <rFont val="Times New Roman"/>
        <family val="1"/>
      </rPr>
      <t xml:space="preserve">: BHXH (17%), BHTNLĐ-BNN (0,5%), BHYT (3%), BHTN (1%), KPCĐ (2%)
</t>
    </r>
    <r>
      <rPr>
        <b/>
        <i/>
        <sz val="10"/>
        <rFont val="Times New Roman"/>
        <family val="1"/>
      </rPr>
      <t>(Lương cơ bản*23,5%)</t>
    </r>
  </si>
  <si>
    <t>Ngày công
(t)</t>
  </si>
  <si>
    <r>
      <t xml:space="preserve">Giá ngày công </t>
    </r>
    <r>
      <rPr>
        <b/>
        <sz val="10"/>
        <color indexed="60"/>
        <rFont val="Times New Roman"/>
        <family val="1"/>
      </rPr>
      <t>(g</t>
    </r>
    <r>
      <rPr>
        <b/>
        <vertAlign val="superscript"/>
        <sz val="10"/>
        <color indexed="60"/>
        <rFont val="Times New Roman"/>
        <family val="1"/>
      </rPr>
      <t>nc</t>
    </r>
    <r>
      <rPr>
        <b/>
        <sz val="10"/>
        <color indexed="60"/>
        <rFont val="Times New Roman"/>
        <family val="1"/>
      </rPr>
      <t>)</t>
    </r>
    <r>
      <rPr>
        <b/>
        <sz val="10"/>
        <rFont val="Times New Roman"/>
        <family val="1"/>
      </rPr>
      <t xml:space="preserve">
[Lương cơ bản *(1+HĐC)+BHLĐ)]*1/t</t>
    </r>
  </si>
  <si>
    <r>
      <t>Giá giờ công</t>
    </r>
    <r>
      <rPr>
        <b/>
        <sz val="10"/>
        <color indexed="60"/>
        <rFont val="Times New Roman"/>
        <family val="1"/>
      </rPr>
      <t xml:space="preserve"> (H)
</t>
    </r>
    <r>
      <rPr>
        <b/>
        <sz val="10"/>
        <rFont val="Times New Roman"/>
        <family val="1"/>
      </rPr>
      <t>8 giờ/ngày</t>
    </r>
  </si>
  <si>
    <t>- Luật Lao động 10/2012/QH13;</t>
  </si>
  <si>
    <t>- Quyết định số 129/QĐ-BTTTT ngày 03/02/2021 của Bộ Thông tin và Truyền thông ban hành Hướng dẫn xác định đơn giá nhân công trong quản lý chi phí đầu tư ứng dụng CNTT sử dụng nguồn vốn ngân sách nhà nước;</t>
  </si>
  <si>
    <t>- Quyết định 595/QĐ-BHXH ngày 14/4/2017 của Bảo hiểm Xã hội Việt Nam về việc ban hành quy trình thu bảo hiểm xã hội, bảo hiểm y tế, bảo hiểm thất nghiệp, bảo hiểm tai nạn lao động, bệnh nghề nghiệp, quản lý sổ bảo hiểm xã hội, thẻ bảo hiểm y tế;</t>
  </si>
  <si>
    <t>- Nghị định 38/2019/NĐ-CP ngày 09/5/2019 của Chính phủ quy định mức lương cơ sở đối với cán bộ, công chức, viên chức và lực lượng vũ trang.</t>
  </si>
  <si>
    <t>Bộ lưu điện Phòng máy chủ</t>
  </si>
  <si>
    <t>02 chuyên gia (kỹ sư bậc 2) x 28 ngày công x đơn giá 1 ngày công KS bậc 2</t>
  </si>
  <si>
    <t xml:space="preserve">Máy in di động để phục vụ công tác đi thẩm tra </t>
  </si>
  <si>
    <r>
      <t>Chi phí mua sắm thiết bị CNTT</t>
    </r>
    <r>
      <rPr>
        <i/>
        <sz val="12"/>
        <color theme="1"/>
        <rFont val="Times New Roman"/>
        <family val="1"/>
      </rPr>
      <t xml:space="preserve"> (đã bao gồm chi phí thi công và hướng dẫn sử dụng)</t>
    </r>
  </si>
  <si>
    <t>Chi phí thẩm tra báo cáo kinh tế kỹ thuật</t>
  </si>
  <si>
    <t>0,087% x 70% + 0,078% x 70% + 0,105% x 40%</t>
  </si>
  <si>
    <t>Bảng số 4, 5, 6
Quyết định số
1688/QĐ-BTTTT ngày 11/10/2019
(tối thiểu 2.000.000 đ)</t>
  </si>
  <si>
    <t>Bảng số 1
Quyết định số
1688/QĐ-BTTTT ngày 11/10/2019</t>
  </si>
  <si>
    <t>Bảng số 2
Quyết định số
1688/QĐ-BTTTT ngày 11/10/2019</t>
  </si>
  <si>
    <t>Bảng số 8
Quyết định số
1688/QĐ-BTTTT ngày 11/10/2019
(tối thiểu 5.000.000 đ)</t>
  </si>
  <si>
    <t>Bảng số 9
Quyết định số
1688/QĐ-BTTTT ngày 11/10/2019</t>
  </si>
  <si>
    <t>Máy tính  Sản xuất trên dây chuyền công nghiệp (ISO 9001:2015;ISO 14001 : 2015; ISO 17025 : 2017; QCVN 118:2018)</t>
  </si>
  <si>
    <t>- Mainboard: Chipset Intel H610 Express LGA1700 S/p Intel Core i7 + i5 + i3, 6 x DIMM DDR4 3200/3000/2933/2800/2666MHz support Intel(R) XMP, VGA &amp; Sound 08 Channel &amp; 1 x LAN port LANGUARD Gigabit onboard, 3 x PCIe 4.0/3.0 x16 slot, 1 x PCI slot, 1 x Parallel connector, 1 x D-Sub Port, 1 x DVI-D port, 1 xHDMI port, 1 x Display port, 2 x COM (1 x COM port at back panel, 1 x COM connector ), 12 USB (4 x USB 3.1 port(s) (2 at back panel (included 1 Type C), 8 x USB 2.0 (6 port at midboard via 3 x USB connector, 2 x USB 2.0 port at rear panel), 1 x M.2 2280, 2260, 2242 (Gen3 x4 PCIE mode); 4 x SATA 6.0 Gb/s Ports, 1 x SPDIF out connector, 1 x Chassis intrusion header, 1 x TPM header. integrated CSM_Coporate Stable Modelsoftware (đồng bộ thương hiệu)</t>
  </si>
  <si>
    <t>Chế độ POWER LED hỗ trợ trên mainboard \èn báo hiệu lỗi tích hợp sẵn BÊN NGOÀI máy tính chỉ rõ nguồn gốc của sự cố hoạt động của CPU / VGA / BOOT / Memory mỗi lần khởi động hệ thống (không cần sử dụng bản tra cứu lỗi), qua đó tiết kiệm được thời gian xác định lỗi để khắc phục sự cố dễ dàng hơn,</t>
  </si>
  <si>
    <t>- Bộ xử lý trung tâm: Intel® Core™ i5-12400 2.5GHz, Bộ nhớ đệm 18M, lên đến 4,40 GHz</t>
  </si>
  <si>
    <t xml:space="preserve">- Bộ nhớ Ram: DDR4 8GB bus 2666MHz </t>
  </si>
  <si>
    <t xml:space="preserve">- Ổ cứng: 256GB M2 VNMe </t>
  </si>
  <si>
    <t>- Màn hình: LCD  21.5" LED (Kích thước: 21.5"; Độ phân giải: 1920 x 1080 (Full HD); Thời gian đáp ứng: 7ms; Tỷ lệ tương phản: 3.000:1; Góc nhìn: 178°/178°; Độ sáng: 200cd/m2; Số màu hiển thị: 16.7M;  Tỉ lệ khung hình: 16:9 Wide; Cổng kết nối VGA)  (Đồng bộ với thương hiệu máy tính).</t>
  </si>
  <si>
    <t xml:space="preserve"> - Thùng máy: mATX front USB With PSU 450W (Đồng bộ với thương hiệu máy tính).</t>
  </si>
  <si>
    <t>- Chuột: Optical  (Đồng bộ với thương hiệu máy tính).</t>
  </si>
  <si>
    <t>- Bàn phím: Standard (Đồng bộ với thương hiệu máy tính).</t>
  </si>
  <si>
    <t>- Phần mềm trong vòng 1 năm</t>
  </si>
  <si>
    <t>- Bảo vệ máy trạm (Anti Malware + Firewall)</t>
  </si>
  <si>
    <t>- Quản trị tập trung (KSC)</t>
  </si>
  <si>
    <t>- Bảo vệ Smartphone và Tablet</t>
  </si>
  <si>
    <t>- Bảo vệ các hệ điều hành máy chủ</t>
  </si>
  <si>
    <t>- Quản trị người dùng (Endpoint Control)</t>
  </si>
  <si>
    <t>+ Quản lý ứng dụng</t>
  </si>
  <si>
    <t xml:space="preserve">+ Quản lý thiết bị </t>
  </si>
  <si>
    <t xml:space="preserve">+ Quản lý web </t>
  </si>
  <si>
    <t>- Bảo hành, bảo trì, hỗ trợ kỹ thuật tận nơi sử dụng</t>
  </si>
  <si>
    <t>* Tính năng ngõ vào:</t>
  </si>
  <si>
    <t xml:space="preserve"> - Điện áp ngõ vào: 110 - 276Vac</t>
  </si>
  <si>
    <t xml:space="preserve"> - Tần số ngõ vào: 50Hz/60Hz ±10%</t>
  </si>
  <si>
    <t xml:space="preserve"> - Pha: Single-phase</t>
  </si>
  <si>
    <t xml:space="preserve"> - Hệ số công suất đầu vào: 0.99</t>
  </si>
  <si>
    <t xml:space="preserve"> - Hiệu suất làm việc (max): 96% </t>
  </si>
  <si>
    <t>* Tính năng ngõ ra:</t>
  </si>
  <si>
    <t xml:space="preserve"> - Điện áp ngõ ra: 208/220/230/240VAC ±1% (cấu hình)</t>
  </si>
  <si>
    <t xml:space="preserve"> - Công suất danh định: 6000VA</t>
  </si>
  <si>
    <t xml:space="preserve"> - Công suất hiệu dụng: 5400W</t>
  </si>
  <si>
    <t xml:space="preserve"> - Dạng sóng ngõ ra: Pure Sine wave</t>
  </si>
  <si>
    <t xml:space="preserve"> - Tần số ngõ ra: 50Hz hoặc 60Hz ± 0.1%</t>
  </si>
  <si>
    <t xml:space="preserve"> - Công nghệ: On-line double conversion</t>
  </si>
  <si>
    <t xml:space="preserve"> - Kiểu dáng: Lắp tủ Rack</t>
  </si>
  <si>
    <t xml:space="preserve"> - Chức năng khởi động nguội (khi không có điện lưới): Có </t>
  </si>
  <si>
    <t xml:space="preserve"> - Thời gian chuyển tiếp AC, Accu: 0 (ms)</t>
  </si>
  <si>
    <t xml:space="preserve"> - Tắt nguồn khẩn cấp (EPO): có</t>
  </si>
  <si>
    <t xml:space="preserve"> - Kết nối ngõ ra: 04 x C13, 04 x C19</t>
  </si>
  <si>
    <t>* Thông tin acquy:</t>
  </si>
  <si>
    <t xml:space="preserve"> - Chủng loại accu: Accu khô, kín khí không cần bảo dưỡng</t>
  </si>
  <si>
    <t xml:space="preserve"> - Điện áp Acccu: 240VDC</t>
  </si>
  <si>
    <t xml:space="preserve"> - Thòi gian sạc: 7 giờ </t>
  </si>
  <si>
    <t xml:space="preserve"> - Mở rộng cabinet battery: mở rộng lên đến 15 module acquy</t>
  </si>
  <si>
    <t xml:space="preserve"> - Thời gian backup: 6 phút đầy tải, 16 phút nửa tải</t>
  </si>
  <si>
    <t>* Tính năng chung:</t>
  </si>
  <si>
    <t xml:space="preserve"> - Khả năng kết nối song song dự phòng : Lên đến 4 UPS</t>
  </si>
  <si>
    <t xml:space="preserve"> - Công nghệ online chuyển đổi kép: Có</t>
  </si>
  <si>
    <t xml:space="preserve"> - Màn hình hiển thị LCD: Có</t>
  </si>
  <si>
    <t xml:space="preserve"> - Chế độ cảnh báo:</t>
  </si>
  <si>
    <t>+ Quá tải, Pin yếu, lỗi</t>
  </si>
  <si>
    <t>+ Nhiệt độ quá nóng, UPS lỗi</t>
  </si>
  <si>
    <t xml:space="preserve"> - Khả năng chịu quá tải: 
</t>
  </si>
  <si>
    <t>+ 105% - 125% trong 10 phút, 125%-150% trong 1 phút</t>
  </si>
  <si>
    <t>+ 150%-170% trong 10 giây, 170% trong 1 giây</t>
  </si>
  <si>
    <t xml:space="preserve"> - Cổng giao tiếp điều khiển: (01) cổng USB, (01) cổng RS232</t>
  </si>
  <si>
    <t xml:space="preserve"> - Phần mềm quản lý: Tích hợp</t>
  </si>
  <si>
    <t xml:space="preserve"> - Hỗ trợ khe cắm Card quản lý: Có</t>
  </si>
  <si>
    <t xml:space="preserve"> - Chế độ làm mát: Bằng quạt</t>
  </si>
  <si>
    <t xml:space="preserve"> - Tích hợp Bypass Maintenance ngoài: Có</t>
  </si>
  <si>
    <t xml:space="preserve"> - Lắp đặt trên hệ thống rack, sàn cố định: Có</t>
  </si>
  <si>
    <t xml:space="preserve"> - Chứng nhận hợp chuẩn: CE.RoHS</t>
  </si>
  <si>
    <t>* Card SNMP quản trị qua mạng ( Tích hợp sẵn):</t>
  </si>
  <si>
    <t>- Quản Lý Từ Xa: Trình Duyệt Web, Giao Diện Dòng Lệnh, NMS</t>
  </si>
  <si>
    <t>- Quản Lý Khu Vực: Giao Diện Web, Giao Diện Dòng Lệnh</t>
  </si>
  <si>
    <t>- Thông Báo Về Sự Kiện: E-mail, SNMP Traps, Nhật Ký Hệ Thống, SMS</t>
  </si>
  <si>
    <t>- Giao Thức Được Hỗ Trợ: IPv4/v6, SNMPv1/v3, HTTP/HTTPs, TCP/IP, UDP, DHCP, NTP, DNS, SMTP, SSH, SSL, TLS, Telnet, FTP, và Syslog</t>
  </si>
  <si>
    <t>- Xác Thực: RADIUS, LDAP, LDAPS, Windows AD</t>
  </si>
  <si>
    <t>- Hỗ trợ đầu đo môi trường: Có</t>
  </si>
  <si>
    <t>- Điều khiển từ xa hẹn giờ tắt máy/ khởi động/ khởi động lại UPS</t>
  </si>
  <si>
    <t>- Bảo vệ mạng: Xstream TLS, DPI, IPS, ATP, Security Heartbeat, Quản lý SD-RED</t>
  </si>
  <si>
    <t>- Bảo vệ web: : Xstream TLS, DPI, Kiểm soát và bảo mật web, Điều khiển ứng dụng</t>
  </si>
  <si>
    <t>- Bảo vệ Zero-Day: Tệp dựa trên ML tĩnh và động (sandboxing) phân tích, tình báo mối đe dọa</t>
  </si>
  <si>
    <t>- Hỗ trợ nâng cao: Hỗ trợ qua điện thoại và email trực tiếp 24x7 từ nhà sản xuất, Bản cập nhật &amp; Bản vá bảo mật, Bản cập nhật tính năng phần mềm &amp;</t>
  </si>
  <si>
    <t>- Nâng cấp, Bảo hành và các thiết bị phần cứng RMA</t>
  </si>
  <si>
    <t>Đặc trưng:</t>
  </si>
  <si>
    <t>- Giấy phép cơ sở: Tường lửa trạng thái, Mạng và SD-WAN, Không dây, VPN, Báo cáo (7 ngày)</t>
  </si>
  <si>
    <t>- Bảo vệ web: : Xstream TLS, DPI, Kiểm soát và bảo mật web, Kiểm soát ứng dụng</t>
  </si>
  <si>
    <t>- Bảo vệ Zero-Day: Phân tích tệp dựa trên ML tĩnh và động (sandboxing), Thông tin về mối đe dọa</t>
  </si>
  <si>
    <t>Đăng ký Bảo vệ thiết bị tường lửa 3 năm</t>
  </si>
  <si>
    <t>- Hỗ trợ nâng cao: Hỗ trợ qua điện thoại và email trực tiếp 24x7 từ nhà sản xuất, Bản cập nhật &amp; Bản vá bảo mật, Bản cập nhật &amp; Nâng cấp tính năng phần mềm, Bảo hành và thiết bị phần cứng RMA</t>
  </si>
  <si>
    <t>- Chuẩn kết nối: SATA 3 (6Gb/s)</t>
  </si>
  <si>
    <t>- Kích thước / Loại: 2.5 inch</t>
  </si>
  <si>
    <t>Hiệu năng</t>
  </si>
  <si>
    <t>- Tốc độ chuẩn kết nối: 6 Gb/s</t>
  </si>
  <si>
    <t>- Tốc độ đọc dữ liệu: 545 MB/s</t>
  </si>
  <si>
    <t>- Độ bền MTBF: lên tới 1 triệu giờ</t>
  </si>
  <si>
    <t xml:space="preserve"> - Kèm theo 01 hộp mực thay thế chính hãng 3.050 trang theo tiêu chuẩn nhà sản xuất</t>
  </si>
  <si>
    <t xml:space="preserve"> - Kết nối: 1 USB 2.0 tốc độ cao; 1 USB chủ ở phía sau; 1 x 10/ 100/ 1000BASE-T; Wi-Fi 802.11b/g/n/2.4/5 GHZ + Bluetooth; 802.3az(EE)</t>
  </si>
  <si>
    <t>- Hiển thị: Màn hình đồ họa LCD có đèn nền 2 dòng</t>
  </si>
  <si>
    <t xml:space="preserve"> - Cat6 Patchcord, SL, Blu, Transparent, 5 Ft</t>
  </si>
  <si>
    <t xml:space="preserve"> - Cat6 Patchcord, SL, Blu, Transparent, 10 Ft</t>
  </si>
  <si>
    <t xml:space="preserve"> - Patch Panel,Cat6,110C,24P,SL,Univ ( with Jack bag)</t>
  </si>
  <si>
    <t>Đầu RJ45</t>
  </si>
  <si>
    <t>2.2. Chi phí thi công:</t>
  </si>
  <si>
    <t>41.230800.20</t>
  </si>
  <si>
    <t xml:space="preserve"> + Lắp đặt thiết bị lưu điện UPS 5 - 10 KVA</t>
  </si>
  <si>
    <t>01.03.01.02.01.00</t>
  </si>
  <si>
    <t>+ Lắp đặt máy chủ Rack đến 2U</t>
  </si>
  <si>
    <t>01.07.04.01.00.00</t>
  </si>
  <si>
    <t>+ Lắp đặt thiết bị tường lửa (FireWall), NAT chuyên dụng cho Video Conferencing</t>
  </si>
  <si>
    <t>01.10.01.00.00.00</t>
  </si>
  <si>
    <t xml:space="preserve"> + Cài đặt Hệ điều hành Máy tính</t>
  </si>
  <si>
    <t xml:space="preserve"> + Cài đặt Phần mềm diệt virus cho máy trạm</t>
  </si>
  <si>
    <t>01.04.02.02.01.00</t>
  </si>
  <si>
    <t>Thiêt bị</t>
  </si>
  <si>
    <t>01.09.01.00.00.00</t>
  </si>
  <si>
    <t>+ Cài đặt phần mềm quản trị cơ sở dữ liệu trên hệ điều hành Windows</t>
  </si>
  <si>
    <t>01.07.04.02.00.00</t>
  </si>
  <si>
    <t>+Cài đặt thiết bị tường lửa (FireWall), NAT chuyên dụng cho Video Conferencing</t>
  </si>
  <si>
    <t>01.08.03.05.01.00</t>
  </si>
  <si>
    <t>+ Cài đặt phần mềm chuyên dụng chống Virus. Antivirus máy chủ, chống spam, quản trị antivirus, dịch vụ DNS, dịch vụ web</t>
  </si>
  <si>
    <t>01.04.06.02.00.00</t>
  </si>
  <si>
    <t>Lắp đặt và cài đặt thiết bị lưu trữ liên kết các thiết bị lưu trữ trên mạng (SAN) Từ 10TB đến 50TB</t>
  </si>
  <si>
    <t xml:space="preserve"> + Cài đặt bộ điều khiển lưu trữ - RAID cho máy chủ lưu trử</t>
  </si>
  <si>
    <t xml:space="preserve"> + Cài đặt, cấu hình, hướng dẫn, chuyển giao hệ thống mạng</t>
  </si>
  <si>
    <t>Vật tư phụ: Băng keo, dây rút, dây mồi, vít, tắc kê, silicon, mũi khoan, lưỡi cắt, máy thi công…</t>
  </si>
  <si>
    <t xml:space="preserve"> + Lắp đặt ổ cứng máy chủ lưu trử</t>
  </si>
  <si>
    <t>Ruột gà kẽm D25</t>
  </si>
  <si>
    <t>Dây nhảy quang</t>
  </si>
  <si>
    <t>– Tốc độ truyền tải: 10Gb.</t>
  </si>
  <si>
    <t>– Chiều dài: 3.00 m | 9.84 ft</t>
  </si>
  <si>
    <t>– Đầu nối: LC/UPC to LC/UPC. Kiểu sợi đa mode (Duplex).</t>
  </si>
  <si>
    <t>– Bước sóng hoạt động: 850nm .</t>
  </si>
  <si>
    <t>– Đường kính sợi quang: 50 µm or 62 µm. Độ suy hao: ≤ 0.2 db.</t>
  </si>
  <si>
    <t>– Đường kính dây : 1.80 mm | 0.07 in</t>
  </si>
  <si>
    <r>
      <t>- Dung lượng lưu trữ: </t>
    </r>
    <r>
      <rPr>
        <b/>
        <sz val="11"/>
        <color rgb="FF000000"/>
        <rFont val="Times New Roman"/>
        <family val="1"/>
      </rPr>
      <t>240GB</t>
    </r>
  </si>
  <si>
    <r>
      <t xml:space="preserve">Vật tư, phụ kiện </t>
    </r>
    <r>
      <rPr>
        <i/>
        <sz val="11"/>
        <color theme="1"/>
        <rFont val="Times New Roman"/>
        <family val="1"/>
      </rPr>
      <t>(Theo bảng tính)</t>
    </r>
  </si>
  <si>
    <r>
      <t xml:space="preserve">Thi công </t>
    </r>
    <r>
      <rPr>
        <i/>
        <sz val="11"/>
        <color theme="1"/>
        <rFont val="Times New Roman"/>
        <family val="1"/>
      </rPr>
      <t>(Theo bảng tính)</t>
    </r>
  </si>
  <si>
    <t xml:space="preserve"> + Kéo cable mạng: 3.660 m</t>
  </si>
  <si>
    <t xml:space="preserve"> + Lắp đặt ống luồn cáp 750m</t>
  </si>
  <si>
    <t xml:space="preserve">– Fiber Optic Patch Cord, OM3, LC to LC duplex, 1.8 mm LSZH &amp; OFNR, 3 m, </t>
  </si>
  <si>
    <t xml:space="preserve"> Thành tiền
sau VAT </t>
  </si>
  <si>
    <r>
      <t>Máy tính để bàn</t>
    </r>
    <r>
      <rPr>
        <sz val="11"/>
        <color theme="1"/>
        <rFont val="Times New Roman"/>
        <family val="1"/>
      </rPr>
      <t xml:space="preserve"> </t>
    </r>
  </si>
  <si>
    <t>vốn năm 2025</t>
  </si>
  <si>
    <t>2024 cần</t>
  </si>
  <si>
    <t>vốn năm 2023 cần</t>
  </si>
  <si>
    <t>vốn 2023</t>
  </si>
  <si>
    <t>vốn 2024</t>
  </si>
  <si>
    <t>vốn 2025</t>
  </si>
  <si>
    <t>PHỤ LỤC: TỔNG DỰ TOÁN NÂNG CẤP HẠ TẦNG CNTT TẠI SỞ CÔNG THƯƠNG
(nguồn vốn đầu tư công) (thực hiện vào năm 2025) (Dự toán lần 3 - ngày 12.8.23)</t>
  </si>
  <si>
    <t>Máy in</t>
  </si>
  <si>
    <t xml:space="preserve"> - Máy in laser khổ giấy A4 ( loại phục vụ in giấy bìa cứng, giấy phép)</t>
  </si>
  <si>
    <t xml:space="preserve">Thiết bị phát sóng wifi </t>
  </si>
  <si>
    <t xml:space="preserve">- Thương hiệu: Ruijie </t>
  </si>
  <si>
    <t>- Model: RG-AP840-I</t>
  </si>
  <si>
    <t>*Thông số kỹ thuật:</t>
  </si>
  <si>
    <t>- Thiết bị Access point WiFi6, ốp trần, lắp đặt trên tường</t>
  </si>
  <si>
    <t>- Tốc độ lên đến 5.2Gbps, chuẩn  802.11ax và 802.11a/b/g/n/ac</t>
  </si>
  <si>
    <t>- Hỗ trợ 2 băng tần:</t>
  </si>
  <si>
    <t>+ 802.11b/g/n: 2.4GHz to 2.483GHz 2x2 MIMO</t>
  </si>
  <si>
    <t>+ 802.11a/n/ac: 5.150GHz to 5.350GHz, 5.47GHz to 5.725GHz, 5.725GHz to 5.850GHz 4x4 MIMO</t>
  </si>
  <si>
    <t>- 3 cổng 10/100/1000 Ethernet: LAN1 hỗ trợ PoE IN, LAN3 hỗ trợ LAN&amp; module mở rộng IoT với PoE OUT | Nguồn 802.3at PoE+ &lt;25.4W</t>
  </si>
  <si>
    <t>- Tích hợp với BLE</t>
  </si>
  <si>
    <t>- Hỗ trợ dịch vụ Ruijie Cloud miễn phí giúp cấu hình tư xa cực kỳ đơn giản</t>
  </si>
  <si>
    <t>- Hỗ trợ tối đa 1024 người dùng | 32 BSSID</t>
  </si>
  <si>
    <t>- Hỗ trợ tính năng cân bằng tải thông minh dựa vào số lượng người dùng và lưu lượng</t>
  </si>
  <si>
    <t>- Hỗ trợ tính năng tạo Voucher cho người dùng (phù hợp cho giải pháp cho thuê wifi khu nhà trọ/ký túc xá)</t>
  </si>
  <si>
    <t>- Hỗ trợ tính năng PPSK giúp phân quyền đăng ký wifi cho 1 số thiết bị xác định trước (Yêu cầu kết hợp với bộ controller để sử dụng tính năng).</t>
  </si>
  <si>
    <t>- Hỗ trợ các tính năng WIFI marketing (Tự tạo trang chào, logo, link dẫn tới trang đích, Facebook...)</t>
  </si>
  <si>
    <t>Thiết bị định tuyến và cân bằng tải</t>
  </si>
  <si>
    <t>- Model: RG-NBR6215-E</t>
  </si>
  <si>
    <t>- Cổng mạng: 8 x 10/100/1000 Base-T, 1 x 1GBase-X SFP, 1 x 10GBase-X SFP+</t>
  </si>
  <si>
    <t>- Max. WAN Ports: 7 x 10/100/1000 Base-T, 1 x 1GBase-X SFP, 1 x 10GBase-X SFP+</t>
  </si>
  <si>
    <t>- 2 USB ports and 1 Console port</t>
  </si>
  <si>
    <t>- Bộ xử lý trung tâm: 4 Cores, 1.2 GHz</t>
  </si>
  <si>
    <t>- Bộ nhớ Ram: 2GB</t>
  </si>
  <si>
    <t>- Bộ nhớ Flash: 8MB</t>
  </si>
  <si>
    <t>- Quạt tản nhiệt: 2 cái</t>
  </si>
  <si>
    <t>- PPPoE Server Accounts: 2000</t>
  </si>
  <si>
    <t>- L2TP/PPTP Tunnels: 1000</t>
  </si>
  <si>
    <t>- L2TP/IPsec VPN Performance: 1000 Mbps</t>
  </si>
  <si>
    <t>- Hỗ trợ 2.000 user truy cập đồng thời</t>
  </si>
  <si>
    <t>- Thông lượng tối đa 2,5 Gbps</t>
  </si>
  <si>
    <t>- Hỗ trợ quản lý tối đa. 64 AP trong nhà (128 AP treo tường)</t>
  </si>
  <si>
    <t>- Hỗ trợ ứng dụng Cloud và quản lý trên nền tảng Cloud, Tự động xây dựng cấu trúc liên kết (Topology)</t>
  </si>
  <si>
    <t xml:space="preserve">- Khả năng tương thích: Cùng hãng sản xuất với thiết bị Thiết bị phát Wifi, Thiết bị chuyển mạch và cấp nguồn POE để đảm bảo khả năng tương thích </t>
  </si>
  <si>
    <t>- Gói cước: Fiber100 Eco+</t>
  </si>
  <si>
    <t>- Tốc độ quốc tế tối thiểu: 2 Mbps</t>
  </si>
  <si>
    <t>- Địa chỉ IP: IP động</t>
  </si>
  <si>
    <t>Máy chiếu</t>
  </si>
  <si>
    <t>Máy chiếu Sony VPL-FX30</t>
  </si>
  <si>
    <t>Công nghệ 3LCD</t>
  </si>
  <si>
    <t>Cường độ chiếu sáng 4200 Ansi Lumens</t>
  </si>
  <si>
    <t>Tỷ lệ khung hình 4:3</t>
  </si>
  <si>
    <t>Độ phân giải 1024x768 (XGA)</t>
  </si>
  <si>
    <t>Max 1920x1200</t>
  </si>
  <si>
    <t>Công nghệ BrightEraTM tăng cường ánh sáng</t>
  </si>
  <si>
    <t>Độ tương phản 2000:1</t>
  </si>
  <si>
    <t>Tuổi thọ bóng đèn 5000 giờ</t>
  </si>
  <si>
    <t>Tín hiệu vào: VGA, DVI-D, VIDEO, SVIDEO, AUDIO, RJ-45, RS232C</t>
  </si>
  <si>
    <t>Ngôn ngữ Tiếng Việt</t>
  </si>
  <si>
    <t>Phóng hình: khoảng 1.6x</t>
  </si>
  <si>
    <t>Điều chỉnh góc nghiêng và chỉnh vuông hình</t>
  </si>
  <si>
    <t>Kích thước phóng to màn hình 40-600”</t>
  </si>
  <si>
    <t>Nguồn 100-240V AC, 50/60Hz</t>
  </si>
  <si>
    <t>Kích thước 390 x 134 x 463mm</t>
  </si>
  <si>
    <t>Trọng lượng 7.9kg</t>
  </si>
  <si>
    <t>Bảo hành 24 tháng</t>
  </si>
  <si>
    <t>Gia hạn Bảo vệ thiết bị tường lửa 5 năm</t>
  </si>
  <si>
    <t>Bản quyền Phần mềm diệt vi-rút máy trạm</t>
  </si>
  <si>
    <t>Giá cước Internet Fiber VNPT (gói cước 144 tháng)</t>
  </si>
  <si>
    <t>Ổ điện</t>
  </si>
  <si>
    <t>Chất liệu ổ cắm</t>
  </si>
  <si>
    <t>- Sử dụng nhựa ABS trắng nguyên chất, không tái sinh</t>
  </si>
  <si>
    <t>- Chấu đồng có kẹp đàn hồi giúp tăng độ kẹp cho chấu đồng và tuổi thọ của lỗ cắm</t>
  </si>
  <si>
    <t>Điện áp vào 250V - 12A</t>
  </si>
  <si>
    <t>Công suất tối đa (W) 2500W</t>
  </si>
  <si>
    <t>Số ổ cắm 5 lỗ</t>
  </si>
  <si>
    <t>- 3 ổ 2 chấu ; - 2 lỗ 3 chấu</t>
  </si>
  <si>
    <t>Cổng USB tích hợp; 2 cổng USB 2.0A</t>
  </si>
  <si>
    <t>Chiều dài dây điện 5m; Kích thước 205 x 102 x 35mm</t>
  </si>
  <si>
    <t>Ổ cứng SSD 2.5 1TB (Nâng cấp cho các laptop cũ với ổ HDD truy xuất chậm)</t>
  </si>
  <si>
    <r>
      <t>- Dung lượng lưu trữ: </t>
    </r>
    <r>
      <rPr>
        <b/>
        <sz val="11"/>
        <color rgb="FF000000"/>
        <rFont val="Times New Roman"/>
        <family val="1"/>
      </rPr>
      <t>1TB</t>
    </r>
  </si>
  <si>
    <t>Chi phí thẩm định dự án</t>
  </si>
  <si>
    <t>Thông tư số 28/2023/TT-BTC ngày 12/5/2023 của Bộ Tài chính</t>
  </si>
  <si>
    <t>E</t>
  </si>
  <si>
    <t>A+B+C+D+E</t>
  </si>
  <si>
    <t>Microsoft® Windows 11 Professional 32/64bit
Bảo hành: 1 năm</t>
  </si>
  <si>
    <t>Thông tư số 04/2020/TT-BTTTT ngày 24/02/2020</t>
  </si>
  <si>
    <t>chỉ cho 3 máy; 2 máy Kế toán + 1 máy admin IT Sở</t>
  </si>
  <si>
    <t>Hệ điều hành bản quyền (cho máy trạm)</t>
  </si>
  <si>
    <t>Theo bảng tính, khảo sát giá thực tế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</si>
</sst>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1">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 &quot;₫&quot;;\-#,##0\ &quot;₫&quot;"/>
    <numFmt numFmtId="165" formatCode="_-* #,##0\ _₫_-;\-* #,##0\ _₫_-;_-* &quot;-&quot;\ _₫_-;_-@_-"/>
    <numFmt numFmtId="166" formatCode="_-* #,##0.00\ _₫_-;\-* #,##0.00\ _₫_-;_-* &quot;-&quot;??\ _₫_-;_-@_-"/>
    <numFmt numFmtId="167" formatCode="[$Gxl/ htkt = ]#,###"/>
    <numFmt numFmtId="168" formatCode="_(* #,##0_);_(* \(#,##0\);_(* &quot;-&quot;??_);_(@_)"/>
    <numFmt numFmtId="169" formatCode="\\#,##0.00;[Red]&quot;\\\\\\-&quot;#,##0.00"/>
    <numFmt numFmtId="170" formatCode="\\#,##0;[Red]&quot;\\-&quot;#,##0"/>
    <numFmt numFmtId="171" formatCode="_-* #,##0_-;\-* #,##0_-;_-* &quot;-&quot;_-;_-@_-"/>
    <numFmt numFmtId="172" formatCode="0.000000"/>
    <numFmt numFmtId="173" formatCode="_(* #,##0.0000_);_(* \(#,##0.0000\);_(* &quot;-&quot;??_);_(@_)"/>
    <numFmt numFmtId="174" formatCode="_ &quot;\&quot;* #,##0_ ;_ &quot;\&quot;* \-#,##0_ ;_ &quot;\&quot;* &quot;-&quot;_ ;_ @_ "/>
    <numFmt numFmtId="175" formatCode="_ * #,##0_ ;_ * \-#,##0_ ;_ * &quot;-&quot;_ ;_ @_ "/>
    <numFmt numFmtId="176" formatCode="_ * #,##0.00_ ;_ * \-#,##0.00_ ;_ * &quot;-&quot;??_ ;_ @_ "/>
    <numFmt numFmtId="177" formatCode="#,##0.0_);\(#,##0.0\)"/>
    <numFmt numFmtId="178" formatCode="0.0%;[Red]\(0.0%\)"/>
    <numFmt numFmtId="179" formatCode="_ * #,##0.00_)&quot;£&quot;_ ;_ * \(#,##0.00\)&quot;£&quot;_ ;_ * &quot;-&quot;??_)&quot;£&quot;_ ;_ @_ "/>
    <numFmt numFmtId="180" formatCode="_-&quot;$&quot;* #,##0.00_-;\-&quot;$&quot;* #,##0.00_-;_-&quot;$&quot;* &quot;-&quot;??_-;_-@_-"/>
    <numFmt numFmtId="181" formatCode="0.0%;\(0.0%\)"/>
    <numFmt numFmtId="182" formatCode="0.000_)"/>
    <numFmt numFmtId="183" formatCode="_(* #,##0.00_);\(* #,##0.00\);_(* &quot;-&quot;??_);_(@_)"/>
    <numFmt numFmtId="184" formatCode="\$#,##0\ ;&quot;($&quot;#,##0\)"/>
    <numFmt numFmtId="185" formatCode="_-* #,##0.00\ _€_-;\-* #,##0.00\ _€_-;_-* &quot;-&quot;??\ _€_-;_-@_-"/>
    <numFmt numFmtId="186" formatCode="_-* #,##0\ _€_-;\-* #,##0\ _€_-;_-* &quot;-&quot;\ _€_-;_-@_-"/>
    <numFmt numFmtId="187" formatCode="#,##0.000_);\(#,##0.000\)"/>
    <numFmt numFmtId="188" formatCode="#,##0.00\ &quot;F&quot;;[Red]\-#,##0.00\ &quot;F&quot;"/>
    <numFmt numFmtId="189" formatCode="#,##0\ &quot;F&quot;;\-#,##0\ &quot;F&quot;"/>
    <numFmt numFmtId="190" formatCode="#,##0\ &quot;F&quot;;[Red]\-#,##0\ &quot;F&quot;"/>
    <numFmt numFmtId="191" formatCode="_-* #,##0\ &quot;F&quot;_-;\-* #,##0\ &quot;F&quot;_-;_-* &quot;-&quot;\ &quot;F&quot;_-;_-@_-"/>
    <numFmt numFmtId="192" formatCode="#,##0.00\ &quot;F&quot;;\-#,##0.00\ &quot;F&quot;"/>
    <numFmt numFmtId="193" formatCode="\$#,##0_);&quot;($&quot;#,##0\)"/>
    <numFmt numFmtId="194" formatCode="0;[Red]0"/>
    <numFmt numFmtId="195" formatCode="_-* #,##0.00_-;\-* #,##0.00_-;_-* &quot;-&quot;??_-;_-@_-"/>
    <numFmt numFmtId="196" formatCode="_-&quot;$&quot;* #,##0_-;\-&quot;$&quot;* #,##0_-;_-&quot;$&quot;* &quot;-&quot;_-;_-@_-"/>
    <numFmt numFmtId="197" formatCode="0.0000%"/>
    <numFmt numFmtId="198" formatCode="0.000%"/>
    <numFmt numFmtId="199" formatCode="0.00000%"/>
    <numFmt numFmtId="200" formatCode="_(* #,##0.0_);_(* \(#,##0.0\);_(* &quot;-&quot;??_);_(@_)"/>
    <numFmt numFmtId="201" formatCode="#,##0;\(#,##0\)"/>
    <numFmt numFmtId="202" formatCode="_-* #,##0_-;\-* #,##0_-;_-* &quot;-&quot;??_-;_-@_-"/>
    <numFmt numFmtId="203" formatCode="_-* #,##0\ _₫_-;\-* #,##0\ _₫_-;_-* &quot;-&quot;??\ _₫_-;_-@_-"/>
    <numFmt numFmtId="204" formatCode="0.000"/>
    <numFmt numFmtId="205" formatCode="##.##%"/>
    <numFmt numFmtId="206" formatCode="&quot;\&quot;#,##0;[Red]&quot;\&quot;&quot;\&quot;\-#,##0"/>
    <numFmt numFmtId="207" formatCode="&quot;\&quot;#,##0.00;[Red]&quot;\&quot;&quot;\&quot;&quot;\&quot;&quot;\&quot;&quot;\&quot;&quot;\&quot;\-#,##0.00"/>
    <numFmt numFmtId="208" formatCode="##,###.##"/>
    <numFmt numFmtId="209" formatCode="#0.##"/>
    <numFmt numFmtId="210" formatCode="##,##0%"/>
    <numFmt numFmtId="211" formatCode="#,###%"/>
    <numFmt numFmtId="212" formatCode="##.##"/>
    <numFmt numFmtId="213" formatCode="###,###"/>
    <numFmt numFmtId="214" formatCode="###.###"/>
    <numFmt numFmtId="215" formatCode="##,###.####"/>
    <numFmt numFmtId="216" formatCode="_ &quot;\&quot;* #,##0.00_ ;_ &quot;\&quot;* &quot;\&quot;&quot;\&quot;&quot;\&quot;&quot;\&quot;&quot;\&quot;&quot;\&quot;&quot;\&quot;&quot;\&quot;&quot;\&quot;\-#,##0.00_ ;_ &quot;\&quot;* &quot;-&quot;??_ ;_ @_ "/>
    <numFmt numFmtId="217" formatCode="\$#,##0\ ;\(\$#,##0\)"/>
    <numFmt numFmtId="218" formatCode="##,##0.##"/>
    <numFmt numFmtId="219" formatCode="&quot;Fr.&quot;\ #,##0.00;&quot;Fr.&quot;\ \-#,##0.00"/>
    <numFmt numFmtId="220" formatCode="_-* #,##0_ _F_-;\-* #,##0_ _F_-;_-* &quot;-&quot;_ _F_-;_-@_-"/>
    <numFmt numFmtId="221" formatCode="_-* #,##0.00_ _F_-;\-* #,##0.00_ _F_-;_-* &quot;-&quot;??_ _F_-;_-@_-"/>
    <numFmt numFmtId="222" formatCode="#,###"/>
    <numFmt numFmtId="223" formatCode="#,##0\ &quot;$&quot;_);[Red]\(#,##0\ &quot;$&quot;\)"/>
    <numFmt numFmtId="224" formatCode="&quot;$&quot;###,0&quot;.&quot;00_);[Red]\(&quot;$&quot;###,0&quot;.&quot;00\)"/>
    <numFmt numFmtId="225" formatCode="_-* #,##0&quot; F&quot;_-;\-* #,##0&quot; F&quot;_-;_-* &quot;-&quot;&quot; F&quot;_-;_-@_-"/>
    <numFmt numFmtId="226" formatCode="_-* #,##0.00&quot; F&quot;_-;\-* #,##0.00&quot; F&quot;_-;_-* &quot;-&quot;??&quot; F&quot;_-;_-@_-"/>
    <numFmt numFmtId="227" formatCode="General_)"/>
    <numFmt numFmtId="228" formatCode="&quot;£&quot;#,##0;[Red]\-&quot;£&quot;#,##0"/>
    <numFmt numFmtId="229" formatCode="0.00000000000E+00;\?"/>
    <numFmt numFmtId="230" formatCode="&quot;$&quot;#,##0.00"/>
    <numFmt numFmtId="231" formatCode="_-* #,##0\ _€_-;\-* #,##0\ _€_-;_-* &quot;-&quot;??\ _€_-;_-@_-"/>
    <numFmt numFmtId="232" formatCode="#,##0.000"/>
    <numFmt numFmtId="233" formatCode="#,##0.0"/>
    <numFmt numFmtId="234" formatCode="#,##0;[Red]#,##0"/>
    <numFmt numFmtId="235" formatCode="#,##0.000;[Red]#,##0.000"/>
    <numFmt numFmtId="236" formatCode="_-* #,##0.0\ _€_-;\-* #,##0.0\ _€_-;_-* &quot;-&quot;??\ _€_-;_-@_-"/>
    <numFmt numFmtId="237" formatCode="0.0"/>
    <numFmt numFmtId="238" formatCode="0.0000"/>
    <numFmt numFmtId="239" formatCode="#,##0.00000"/>
    <numFmt numFmtId="240" formatCode="#,##0.0000"/>
    <numFmt numFmtId="241" formatCode="#,##0.000000"/>
    <numFmt numFmtId="242" formatCode="0.00000000"/>
    <numFmt numFmtId="243" formatCode="_-* #,##0\ _F_-;\-* #,##0\ _F_-;_-* &quot;-&quot;\ _F_-;_-@_-"/>
    <numFmt numFmtId="244" formatCode="_-* #,##0.00\ _V_N_D_-;\-* #,##0.00\ _V_N_D_-;_-* &quot;-&quot;??\ _V_N_D_-;_-@_-"/>
    <numFmt numFmtId="245" formatCode="_-* #,##0\ _V_N_D_-;\-* #,##0\ _V_N_D_-;_-* &quot;-&quot;\ _V_N_D_-;_-@_-"/>
    <numFmt numFmtId="246" formatCode="&quot;£&quot;#,##0;\-&quot;£&quot;#,##0"/>
    <numFmt numFmtId="247" formatCode="&quot;\&quot;#,##0;[Red]&quot;\&quot;\-#,##0"/>
    <numFmt numFmtId="248" formatCode="&quot;SFr.&quot;\ #,##0.00;[Red]&quot;SFr.&quot;\ \-#,##0.00"/>
    <numFmt numFmtId="249" formatCode="_ &quot;SFr.&quot;\ * #,##0_ ;_ &quot;SFr.&quot;\ * \-#,##0_ ;_ &quot;SFr.&quot;\ * &quot;-&quot;_ ;_ @_ "/>
    <numFmt numFmtId="250" formatCode="_ * #,##0.00_)&quot;$&quot;_ ;_ * \(#,##0.00\)&quot;$&quot;_ ;_ * &quot;-&quot;??_)&quot;$&quot;_ ;_ @_ "/>
    <numFmt numFmtId="251" formatCode="###\ ###\ ###\ ###\ .00"/>
    <numFmt numFmtId="252" formatCode="###\ ###\ ###.000"/>
    <numFmt numFmtId="253" formatCode="_-* #,##0.000\ _F_-;\-* #,##0.000\ _F_-;_-* &quot;-&quot;???\ _F_-;_-@_-"/>
    <numFmt numFmtId="254" formatCode="dd\-mm\-yy"/>
    <numFmt numFmtId="255" formatCode="_-* #,##0.00\ &quot;F&quot;_-;\-* #,##0.00\ &quot;F&quot;_-;_-* &quot;-&quot;??\ &quot;F&quot;_-;_-@_-"/>
    <numFmt numFmtId="256" formatCode="#&quot;,&quot;##0;\(#&quot;,&quot;##0\)"/>
    <numFmt numFmtId="257" formatCode="_ &quot;R&quot;\ * #,##0_ ;_ &quot;R&quot;\ * \-#,##0_ ;_ &quot;R&quot;\ * &quot;-&quot;_ ;_ @_ "/>
    <numFmt numFmtId="258" formatCode="00####"/>
    <numFmt numFmtId="259" formatCode="\t0.00%"/>
    <numFmt numFmtId="260" formatCode="_ * ###,0&quot;.&quot;00_ ;_ * \-###,0&quot;.&quot;00_ ;_ * &quot;-&quot;??_ ;_ @_ "/>
    <numFmt numFmtId="261" formatCode="_-&quot;£&quot;* #,##0_-;\-&quot;£&quot;* #,##0_-;_-&quot;£&quot;* &quot;-&quot;_-;_-@_-"/>
    <numFmt numFmtId="262" formatCode="\t#\ ??/??"/>
    <numFmt numFmtId="263" formatCode="&quot;$&quot;#,##0;\-&quot;$&quot;#,##0"/>
    <numFmt numFmtId="264" formatCode="#."/>
    <numFmt numFmtId="265" formatCode="#"/>
    <numFmt numFmtId="266" formatCode="&quot;¡Ì&quot;#,##0;[Red]\-&quot;¡Ì&quot;#,##0"/>
    <numFmt numFmtId="267" formatCode="&quot;$&quot;\ #,##0;[Red]&quot;$&quot;\ \-#,##0"/>
    <numFmt numFmtId="268" formatCode="_ &quot;$&quot;\ * ###,0&quot;.&quot;00_ ;_ &quot;$&quot;\ * \-###,0&quot;.&quot;00_ ;_ &quot;$&quot;\ * &quot;-&quot;??_ ;_ @_ "/>
    <numFmt numFmtId="269" formatCode="#&quot;,&quot;##0.00\ &quot;F&quot;;[Red]\-#&quot;,&quot;##0.00\ &quot;F&quot;"/>
    <numFmt numFmtId="270" formatCode="&quot;VND&quot;#,##0_);\(&quot;VND&quot;#,##0\)"/>
    <numFmt numFmtId="271" formatCode="_-* #,##0.0\ _F_-;\-* #,##0.0\ _F_-;_-* &quot;-&quot;??\ _F_-;_-@_-"/>
    <numFmt numFmtId="272" formatCode="#,##0.00\ \ "/>
    <numFmt numFmtId="273" formatCode="_-* ###,0&quot;.&quot;00\ _F_B_-;\-* ###,0&quot;.&quot;00\ _F_B_-;_-* &quot;-&quot;??\ _F_B_-;_-@_-"/>
    <numFmt numFmtId="274" formatCode="0.000\ "/>
    <numFmt numFmtId="275" formatCode="#,##0\ &quot;Lt&quot;;[Red]\-#,##0\ &quot;Lt&quot;"/>
    <numFmt numFmtId="276" formatCode="&quot;$&quot;#,##0;[Red]\-&quot;$&quot;#,##0"/>
    <numFmt numFmtId="277" formatCode="#,##0.00\ &quot;DM&quot;;[Red]\-#,##0.00\ &quot;DM&quot;"/>
    <numFmt numFmtId="278" formatCode="###,##0"/>
  </numFmts>
  <fonts count="31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163"/>
      <scheme val="minor"/>
    </font>
    <font>
      <sz val="11"/>
      <color theme="1"/>
      <name val="Calibri"/>
      <family val="2"/>
      <charset val="163"/>
      <scheme val="minor"/>
    </font>
    <font>
      <sz val="11"/>
      <color theme="1"/>
      <name val="Calibri"/>
      <family val="2"/>
      <charset val="163"/>
      <scheme val="minor"/>
    </font>
    <font>
      <sz val="11"/>
      <color theme="1"/>
      <name val="Calibri"/>
      <family val="2"/>
      <scheme val="minor"/>
    </font>
    <font>
      <b/>
      <sz val="14"/>
      <name val="Times New Roman"/>
      <family val="1"/>
    </font>
    <font>
      <sz val="12"/>
      <name val="Arial"/>
      <family val="2"/>
    </font>
    <font>
      <b/>
      <sz val="12"/>
      <name val="Times New Roman"/>
      <family val="1"/>
    </font>
    <font>
      <sz val="10"/>
      <name val="Arial"/>
      <family val="2"/>
    </font>
    <font>
      <b/>
      <sz val="11"/>
      <color indexed="8"/>
      <name val="Times New Roman"/>
      <family val="1"/>
    </font>
    <font>
      <sz val="12"/>
      <name val="Times New Roman"/>
      <family val="1"/>
    </font>
    <font>
      <b/>
      <i/>
      <sz val="12"/>
      <name val="Times New Roman"/>
      <family val="1"/>
    </font>
    <font>
      <b/>
      <sz val="12"/>
      <name val="Arial"/>
      <family val="2"/>
    </font>
    <font>
      <sz val="11"/>
      <color indexed="8"/>
      <name val="Calibri"/>
      <family val="2"/>
    </font>
    <font>
      <sz val="12"/>
      <color theme="1"/>
      <name val="Times New Roman"/>
      <family val="1"/>
    </font>
    <font>
      <b/>
      <sz val="14"/>
      <color indexed="8"/>
      <name val="Times New Roman"/>
      <family val="1"/>
    </font>
    <font>
      <sz val="14"/>
      <name val="Arial"/>
      <family val="2"/>
    </font>
    <font>
      <sz val="10"/>
      <color indexed="8"/>
      <name val="MS Sans Serif"/>
      <family val="2"/>
    </font>
    <font>
      <sz val="10"/>
      <name val="MS Sans Serif"/>
      <family val="2"/>
    </font>
    <font>
      <sz val="10"/>
      <name val="Helv"/>
      <family val="2"/>
    </font>
    <font>
      <sz val="10"/>
      <name val="VnTime"/>
    </font>
    <font>
      <sz val="14"/>
      <name val="Terminal"/>
      <family val="3"/>
      <charset val="128"/>
    </font>
    <font>
      <b/>
      <u/>
      <sz val="14"/>
      <color indexed="8"/>
      <name val=".VnBook-AntiquaH"/>
      <family val="2"/>
    </font>
    <font>
      <i/>
      <sz val="12"/>
      <color indexed="8"/>
      <name val=".VnBook-AntiquaH"/>
      <family val="2"/>
    </font>
    <font>
      <b/>
      <sz val="12"/>
      <color indexed="8"/>
      <name val=".VnBook-Antiqua"/>
      <family val="2"/>
    </font>
    <font>
      <i/>
      <sz val="12"/>
      <color indexed="8"/>
      <name val=".VnBook-Antiqua"/>
      <family val="2"/>
    </font>
    <font>
      <sz val="11"/>
      <color indexed="9"/>
      <name val="Calibri"/>
      <family val="2"/>
    </font>
    <font>
      <sz val="12"/>
      <name val="¹UAAA¼"/>
      <family val="3"/>
      <charset val="129"/>
    </font>
    <font>
      <sz val="8"/>
      <name val="Times New Roman"/>
      <family val="1"/>
    </font>
    <font>
      <sz val="11"/>
      <color indexed="20"/>
      <name val="Calibri"/>
      <family val="2"/>
    </font>
    <font>
      <sz val="12"/>
      <name val="Tms Rmn"/>
    </font>
    <font>
      <sz val="12"/>
      <name val="µ¸¿òÃ¼"/>
      <family val="3"/>
      <charset val="129"/>
    </font>
    <font>
      <sz val="10"/>
      <name val="Helv"/>
    </font>
    <font>
      <b/>
      <sz val="11"/>
      <color indexed="52"/>
      <name val="Calibri"/>
      <family val="2"/>
    </font>
    <font>
      <b/>
      <sz val="11"/>
      <color indexed="9"/>
      <name val="Calibri"/>
      <family val="2"/>
    </font>
    <font>
      <sz val="11"/>
      <name val="Tms Rmn"/>
    </font>
    <font>
      <sz val="11"/>
      <name val="UVnTime"/>
    </font>
    <font>
      <b/>
      <sz val="10"/>
      <name val="Arial"/>
      <family val="2"/>
    </font>
    <font>
      <sz val="12"/>
      <color indexed="8"/>
      <name val="Times New Roman"/>
      <family val="2"/>
    </font>
    <font>
      <sz val="10"/>
      <color indexed="8"/>
      <name val="Verdana"/>
      <family val="2"/>
    </font>
    <font>
      <sz val="10"/>
      <name val="MS Serif"/>
      <family val="1"/>
    </font>
    <font>
      <sz val="10"/>
      <color indexed="8"/>
      <name val="Arial"/>
      <family val="2"/>
    </font>
    <font>
      <sz val="12"/>
      <name val=".VnTime"/>
      <family val="2"/>
    </font>
    <font>
      <sz val="10"/>
      <color indexed="16"/>
      <name val="MS Serif"/>
      <family val="1"/>
    </font>
    <font>
      <i/>
      <sz val="11"/>
      <color indexed="23"/>
      <name val="Calibri"/>
      <family val="2"/>
    </font>
    <font>
      <sz val="11"/>
      <color indexed="17"/>
      <name val="Calibri"/>
      <family val="2"/>
    </font>
    <font>
      <sz val="8"/>
      <name val="Arial"/>
      <family val="2"/>
    </font>
    <font>
      <b/>
      <sz val="12"/>
      <name val=".VnBook-AntiquaH"/>
      <family val="2"/>
    </font>
    <font>
      <b/>
      <sz val="12"/>
      <color indexed="9"/>
      <name val="Tms Rmn"/>
    </font>
    <font>
      <b/>
      <sz val="15"/>
      <color indexed="56"/>
      <name val="Calibri"/>
      <family val="2"/>
    </font>
    <font>
      <b/>
      <sz val="13"/>
      <color indexed="56"/>
      <name val="Calibri"/>
      <family val="2"/>
    </font>
    <font>
      <b/>
      <sz val="11"/>
      <color indexed="56"/>
      <name val="Calibri"/>
      <family val="2"/>
    </font>
    <font>
      <b/>
      <sz val="8"/>
      <name val="MS Sans Serif"/>
      <family val="2"/>
    </font>
    <font>
      <b/>
      <sz val="10"/>
      <name val=".VnTime"/>
      <family val="2"/>
    </font>
    <font>
      <u/>
      <sz val="10.8"/>
      <color indexed="12"/>
      <name val=".VnTime"/>
      <family val="2"/>
    </font>
    <font>
      <sz val="11"/>
      <color indexed="62"/>
      <name val="Calibri"/>
      <family val="2"/>
    </font>
    <font>
      <sz val="11"/>
      <color indexed="52"/>
      <name val="Calibri"/>
      <family val="2"/>
    </font>
    <font>
      <sz val="11"/>
      <color indexed="60"/>
      <name val="Calibri"/>
      <family val="2"/>
    </font>
    <font>
      <sz val="12"/>
      <name val="바탕체"/>
      <family val="1"/>
      <charset val="129"/>
    </font>
    <font>
      <sz val="12"/>
      <color theme="1"/>
      <name val="Times New Roman"/>
      <family val="2"/>
    </font>
    <font>
      <sz val="10"/>
      <color theme="1"/>
      <name val="Arial"/>
      <family val="2"/>
    </font>
    <font>
      <sz val="12"/>
      <name val=".VnArial"/>
      <family val="2"/>
    </font>
    <font>
      <sz val="11"/>
      <color indexed="8"/>
      <name val="Calibri"/>
      <family val="2"/>
      <charset val="163"/>
    </font>
    <font>
      <sz val="11"/>
      <color theme="1"/>
      <name val="Calibri"/>
      <family val="2"/>
      <charset val="163"/>
      <scheme val="minor"/>
    </font>
    <font>
      <sz val="10"/>
      <color theme="1"/>
      <name val="Verdana"/>
      <family val="2"/>
    </font>
    <font>
      <sz val="11"/>
      <name val="–¾’©"/>
      <family val="1"/>
      <charset val="128"/>
    </font>
    <font>
      <b/>
      <sz val="11"/>
      <name val="Arial"/>
      <family val="2"/>
    </font>
    <font>
      <b/>
      <sz val="11"/>
      <color indexed="63"/>
      <name val="Calibri"/>
      <family val="2"/>
    </font>
    <font>
      <sz val="12"/>
      <name val="Helv"/>
      <family val="2"/>
    </font>
    <font>
      <b/>
      <sz val="10"/>
      <name val="MS Sans Serif"/>
      <family val="2"/>
    </font>
    <font>
      <sz val="8"/>
      <name val="Wingdings"/>
      <charset val="2"/>
    </font>
    <font>
      <sz val="8"/>
      <name val="Helv"/>
    </font>
    <font>
      <sz val="8"/>
      <name val="MS Sans Serif"/>
      <family val="2"/>
    </font>
    <font>
      <b/>
      <sz val="8"/>
      <color indexed="8"/>
      <name val="Helv"/>
    </font>
    <font>
      <sz val="13"/>
      <name val=".VnTime"/>
      <family val="2"/>
    </font>
    <font>
      <sz val="12"/>
      <name val="VNTime"/>
    </font>
    <font>
      <b/>
      <sz val="18"/>
      <color indexed="56"/>
      <name val="Cambria"/>
      <family val="2"/>
    </font>
    <font>
      <b/>
      <sz val="11"/>
      <color indexed="8"/>
      <name val="Calibri"/>
      <family val="2"/>
    </font>
    <font>
      <b/>
      <sz val="8"/>
      <name val="VN Helvetica"/>
    </font>
    <font>
      <b/>
      <sz val="12"/>
      <name val=".VnTime"/>
      <family val="2"/>
    </font>
    <font>
      <b/>
      <sz val="10"/>
      <name val="VN AvantGBook"/>
    </font>
    <font>
      <b/>
      <sz val="16"/>
      <name val=".VnTime"/>
      <family val="2"/>
    </font>
    <font>
      <sz val="10"/>
      <name val=".VnTime"/>
      <family val="2"/>
    </font>
    <font>
      <sz val="9"/>
      <name val=".VnTime"/>
      <family val="2"/>
    </font>
    <font>
      <sz val="11"/>
      <color indexed="10"/>
      <name val="Calibri"/>
      <family val="2"/>
    </font>
    <font>
      <sz val="14"/>
      <name val=".VnArial"/>
      <family val="2"/>
    </font>
    <font>
      <sz val="10"/>
      <name val=" "/>
      <family val="1"/>
      <charset val="136"/>
    </font>
    <font>
      <sz val="14"/>
      <name val="뼻뮝"/>
      <family val="3"/>
      <charset val="129"/>
    </font>
    <font>
      <sz val="12"/>
      <name val="뼻뮝"/>
      <family val="1"/>
      <charset val="129"/>
    </font>
    <font>
      <sz val="10"/>
      <name val="굴림체"/>
      <family val="3"/>
      <charset val="129"/>
    </font>
    <font>
      <sz val="9"/>
      <name val="Arial"/>
      <family val="2"/>
    </font>
    <font>
      <sz val="12"/>
      <name val="Courier"/>
      <family val="3"/>
    </font>
    <font>
      <b/>
      <sz val="10"/>
      <name val="Arial"/>
      <family val="2"/>
      <charset val="163"/>
    </font>
    <font>
      <sz val="10"/>
      <color indexed="30"/>
      <name val="Arial"/>
      <family val="2"/>
    </font>
    <font>
      <b/>
      <sz val="12"/>
      <color indexed="8"/>
      <name val="Times New Roman"/>
      <family val="1"/>
    </font>
    <font>
      <sz val="14"/>
      <name val="Times New Roman"/>
      <family val="1"/>
    </font>
    <font>
      <b/>
      <sz val="13"/>
      <color indexed="8"/>
      <name val="Times New Roman"/>
      <family val="1"/>
    </font>
    <font>
      <sz val="13"/>
      <name val="Arial"/>
      <family val="2"/>
    </font>
    <font>
      <b/>
      <sz val="13"/>
      <name val="Arial"/>
      <family val="2"/>
    </font>
    <font>
      <b/>
      <sz val="13"/>
      <name val="Times New Roman"/>
      <family val="1"/>
    </font>
    <font>
      <sz val="13"/>
      <name val="Times New Roman"/>
      <family val="1"/>
    </font>
    <font>
      <b/>
      <sz val="12"/>
      <color theme="1"/>
      <name val="Times New Roman"/>
      <family val="1"/>
    </font>
    <font>
      <sz val="13"/>
      <name val="Times New Roman"/>
      <family val="1"/>
      <charset val="163"/>
    </font>
    <font>
      <i/>
      <sz val="12"/>
      <name val="Times New Roman"/>
      <family val="1"/>
    </font>
    <font>
      <b/>
      <sz val="16"/>
      <name val="Times New Roman"/>
      <family val="1"/>
    </font>
    <font>
      <sz val="12"/>
      <color indexed="8"/>
      <name val="Times New Roman"/>
      <family val="1"/>
    </font>
    <font>
      <b/>
      <sz val="12"/>
      <name val="Times New Roman"/>
      <family val="1"/>
      <charset val="163"/>
    </font>
    <font>
      <sz val="12"/>
      <name val="Times New Roman"/>
      <family val="1"/>
      <charset val="163"/>
    </font>
    <font>
      <sz val="12"/>
      <color rgb="FF000000"/>
      <name val="Times New Roman"/>
      <family val="1"/>
    </font>
    <font>
      <b/>
      <sz val="12"/>
      <color rgb="FF000000"/>
      <name val="Times New Roman"/>
      <family val="1"/>
    </font>
    <font>
      <b/>
      <i/>
      <sz val="12"/>
      <color indexed="8"/>
      <name val="Times New Roman"/>
      <family val="1"/>
    </font>
    <font>
      <sz val="12"/>
      <color rgb="FFFF0000"/>
      <name val="Times New Roman"/>
      <family val="1"/>
    </font>
    <font>
      <sz val="11"/>
      <name val="Times New Roman"/>
      <family val="1"/>
    </font>
    <font>
      <b/>
      <sz val="11"/>
      <name val="Times New Roman"/>
      <family val="1"/>
    </font>
    <font>
      <sz val="14"/>
      <name val="Times New Roman"/>
      <family val="1"/>
      <charset val="163"/>
    </font>
    <font>
      <i/>
      <sz val="14"/>
      <name val="Times New Roman"/>
      <family val="1"/>
    </font>
    <font>
      <b/>
      <i/>
      <sz val="14"/>
      <name val="Times New Roman"/>
      <family val="1"/>
    </font>
    <font>
      <sz val="10"/>
      <name val="Times New Roman"/>
      <family val="1"/>
    </font>
    <font>
      <b/>
      <sz val="10"/>
      <name val="Times New Roman"/>
      <family val="1"/>
    </font>
    <font>
      <b/>
      <sz val="10"/>
      <name val="SVNtimes new roman"/>
      <family val="2"/>
    </font>
    <font>
      <sz val="12"/>
      <name val="????"/>
      <family val="1"/>
      <charset val="136"/>
    </font>
    <font>
      <sz val="12"/>
      <name val="¹ÙÅÁÃ¼"/>
      <charset val="129"/>
    </font>
    <font>
      <sz val="14"/>
      <name val=".VnTimeH"/>
      <family val="2"/>
    </font>
    <font>
      <sz val="12"/>
      <color indexed="9"/>
      <name val="Times New Roman"/>
      <family val="2"/>
    </font>
    <font>
      <sz val="11"/>
      <name val="VNtimes new roman"/>
      <family val="2"/>
    </font>
    <font>
      <b/>
      <sz val="10"/>
      <name val="Helv"/>
    </font>
    <font>
      <b/>
      <sz val="8"/>
      <color indexed="12"/>
      <name val="Arial"/>
      <family val="2"/>
    </font>
    <font>
      <sz val="8"/>
      <color indexed="8"/>
      <name val="Arial"/>
      <family val="2"/>
    </font>
    <font>
      <sz val="8"/>
      <name val="SVNtimes new roman"/>
      <family val="2"/>
    </font>
    <font>
      <sz val="11"/>
      <name val="VNbook-Antiqua"/>
      <family val="2"/>
    </font>
    <font>
      <sz val="10"/>
      <name val="Arial"/>
      <family val="2"/>
      <charset val="163"/>
    </font>
    <font>
      <sz val="12"/>
      <color indexed="8"/>
      <name val="Times New Roman"/>
      <family val="2"/>
      <charset val="163"/>
    </font>
    <font>
      <sz val="11"/>
      <name val="VNcentury Gothic"/>
    </font>
    <font>
      <b/>
      <sz val="15"/>
      <name val="VNcentury Gothic"/>
    </font>
    <font>
      <sz val="12"/>
      <name val="SVNtimes new roman"/>
      <family val="2"/>
    </font>
    <font>
      <sz val="10"/>
      <name val=".VnArial Narrow"/>
      <family val="2"/>
    </font>
    <font>
      <sz val="12"/>
      <name val="VNI-Times"/>
    </font>
    <font>
      <sz val="10"/>
      <name val="SVNtimes new roman"/>
    </font>
    <font>
      <b/>
      <sz val="12"/>
      <color indexed="63"/>
      <name val="Times New Roman"/>
      <family val="2"/>
    </font>
    <font>
      <sz val="12"/>
      <color indexed="62"/>
      <name val="Times New Roman"/>
      <family val="2"/>
    </font>
    <font>
      <b/>
      <sz val="15"/>
      <color indexed="56"/>
      <name val="Times New Roman"/>
      <family val="2"/>
    </font>
    <font>
      <b/>
      <sz val="13"/>
      <color indexed="56"/>
      <name val="Times New Roman"/>
      <family val="2"/>
    </font>
    <font>
      <b/>
      <sz val="11"/>
      <color indexed="56"/>
      <name val="Times New Roman"/>
      <family val="2"/>
    </font>
    <font>
      <sz val="14"/>
      <name val=".VnTime"/>
      <family val="2"/>
    </font>
    <font>
      <b/>
      <sz val="12"/>
      <name val="Helv"/>
    </font>
    <font>
      <b/>
      <sz val="18"/>
      <name val="Arial"/>
      <family val="2"/>
    </font>
    <font>
      <u/>
      <sz val="11"/>
      <color theme="10"/>
      <name val="Calibri"/>
      <family val="2"/>
      <scheme val="minor"/>
    </font>
    <font>
      <u/>
      <sz val="11"/>
      <color theme="10"/>
      <name val="Calibri"/>
      <family val="2"/>
    </font>
    <font>
      <u/>
      <sz val="10"/>
      <color theme="10"/>
      <name val="Arial"/>
      <family val="2"/>
    </font>
    <font>
      <b/>
      <sz val="12"/>
      <color indexed="9"/>
      <name val="Times New Roman"/>
      <family val="2"/>
    </font>
    <font>
      <sz val="12"/>
      <name val="VNTime"/>
      <family val="2"/>
    </font>
    <font>
      <sz val="10"/>
      <name val="Geneva"/>
      <family val="2"/>
    </font>
    <font>
      <b/>
      <sz val="11"/>
      <name val="Helv"/>
    </font>
    <font>
      <sz val="10"/>
      <name val=".VnAvant"/>
      <family val="2"/>
    </font>
    <font>
      <sz val="12"/>
      <color theme="1"/>
      <name val="Times New Roman"/>
      <family val="2"/>
      <charset val="163"/>
    </font>
    <font>
      <sz val="10"/>
      <color rgb="FF000000"/>
      <name val="Arial"/>
      <family val="2"/>
    </font>
    <font>
      <sz val="12"/>
      <color indexed="52"/>
      <name val="Times New Roman"/>
      <family val="2"/>
    </font>
    <font>
      <sz val="10"/>
      <name val="Times"/>
      <family val="1"/>
    </font>
    <font>
      <b/>
      <sz val="11"/>
      <name val="Times"/>
      <family val="1"/>
    </font>
    <font>
      <sz val="11"/>
      <name val=".VnTime"/>
      <family val="2"/>
    </font>
    <font>
      <sz val="11"/>
      <color indexed="32"/>
      <name val="VNI-Times"/>
    </font>
    <font>
      <sz val="10"/>
      <name val=".VnArial"/>
      <family val="2"/>
    </font>
    <font>
      <b/>
      <sz val="12"/>
      <color indexed="52"/>
      <name val="Times New Roman"/>
      <family val="2"/>
    </font>
    <font>
      <b/>
      <sz val="12"/>
      <color indexed="8"/>
      <name val="Times New Roman"/>
      <family val="2"/>
    </font>
    <font>
      <sz val="12"/>
      <color indexed="17"/>
      <name val="Times New Roman"/>
      <family val="2"/>
    </font>
    <font>
      <sz val="12"/>
      <color indexed="60"/>
      <name val="Times New Roman"/>
      <family val="2"/>
    </font>
    <font>
      <sz val="12"/>
      <color indexed="10"/>
      <name val="Times New Roman"/>
      <family val="2"/>
    </font>
    <font>
      <i/>
      <sz val="12"/>
      <color indexed="23"/>
      <name val="Times New Roman"/>
      <family val="2"/>
    </font>
    <font>
      <sz val="8"/>
      <name val=".VnTime"/>
      <family val="2"/>
    </font>
    <font>
      <sz val="12"/>
      <color indexed="20"/>
      <name val="Times New Roman"/>
      <family val="2"/>
    </font>
    <font>
      <sz val="12"/>
      <color indexed="8"/>
      <name val="바탕체"/>
      <family val="3"/>
    </font>
    <font>
      <sz val="10"/>
      <name val="Arial"/>
      <family val="2"/>
    </font>
    <font>
      <b/>
      <sz val="9"/>
      <color indexed="81"/>
      <name val="Tahoma"/>
      <family val="2"/>
    </font>
    <font>
      <sz val="9"/>
      <color indexed="81"/>
      <name val="Tahoma"/>
      <family val="2"/>
    </font>
    <font>
      <sz val="12"/>
      <color indexed="10"/>
      <name val="Times New Roman"/>
      <family val="1"/>
    </font>
    <font>
      <sz val="12"/>
      <color indexed="12"/>
      <name val="Times New Roman"/>
      <family val="1"/>
    </font>
    <font>
      <i/>
      <sz val="13"/>
      <name val="Times New Roman"/>
      <family val="1"/>
    </font>
    <font>
      <b/>
      <sz val="13"/>
      <color indexed="9"/>
      <name val="Times New Roman"/>
      <family val="1"/>
      <charset val="163"/>
    </font>
    <font>
      <b/>
      <sz val="13"/>
      <name val=".VnTime"/>
      <family val="2"/>
    </font>
    <font>
      <b/>
      <sz val="14"/>
      <color indexed="9"/>
      <name val="Times New Roman"/>
      <family val="1"/>
      <charset val="163"/>
    </font>
    <font>
      <sz val="12"/>
      <color indexed="8"/>
      <name val="Times New Roman"/>
      <family val="1"/>
      <charset val="163"/>
    </font>
    <font>
      <b/>
      <sz val="13"/>
      <color theme="1"/>
      <name val="Times New Roman"/>
      <family val="1"/>
      <charset val="163"/>
    </font>
    <font>
      <b/>
      <sz val="14"/>
      <color theme="1"/>
      <name val="Times New Roman"/>
      <family val="1"/>
      <charset val="163"/>
    </font>
    <font>
      <sz val="10"/>
      <color indexed="30"/>
      <name val="Times New Roman"/>
      <family val="1"/>
    </font>
    <font>
      <b/>
      <sz val="10"/>
      <color indexed="30"/>
      <name val="Times New Roman"/>
      <family val="1"/>
    </font>
    <font>
      <sz val="12"/>
      <color rgb="FFFF0000"/>
      <name val="Arial"/>
      <family val="2"/>
    </font>
    <font>
      <sz val="10"/>
      <color theme="1"/>
      <name val="Times New Roman"/>
      <family val="1"/>
    </font>
    <font>
      <sz val="14"/>
      <color indexed="8"/>
      <name val="Arial"/>
      <family val="2"/>
    </font>
    <font>
      <sz val="10"/>
      <color indexed="10"/>
      <name val="Arial"/>
      <family val="2"/>
    </font>
    <font>
      <sz val="16"/>
      <color indexed="10"/>
      <name val="Times New Roman"/>
      <family val="1"/>
    </font>
    <font>
      <sz val="12"/>
      <color theme="1"/>
      <name val="Calibri"/>
      <family val="2"/>
      <scheme val="minor"/>
    </font>
    <font>
      <sz val="12"/>
      <name val="Calibri"/>
      <family val="2"/>
      <scheme val="minor"/>
    </font>
    <font>
      <i/>
      <sz val="12"/>
      <name val="Times New Roman"/>
      <family val="1"/>
      <charset val="163"/>
    </font>
    <font>
      <b/>
      <sz val="12"/>
      <color rgb="FFFF0000"/>
      <name val="Times New Roman"/>
      <family val="1"/>
    </font>
    <font>
      <b/>
      <sz val="12"/>
      <color indexed="10"/>
      <name val="Times New Roman"/>
      <family val="1"/>
    </font>
    <font>
      <sz val="13"/>
      <color indexed="10"/>
      <name val="Times New Roman"/>
      <family val="1"/>
    </font>
    <font>
      <b/>
      <sz val="13"/>
      <color indexed="12"/>
      <name val="Times New Roman"/>
      <family val="1"/>
    </font>
    <font>
      <sz val="12"/>
      <color theme="1"/>
      <name val="Times New Roman"/>
      <family val="1"/>
      <charset val="163"/>
    </font>
    <font>
      <b/>
      <sz val="14"/>
      <color rgb="FF000000"/>
      <name val="Times New Roman"/>
      <family val="1"/>
    </font>
    <font>
      <b/>
      <sz val="12"/>
      <color rgb="FF000000"/>
      <name val="Times New Roman"/>
      <family val="1"/>
    </font>
    <font>
      <b/>
      <sz val="11"/>
      <color rgb="FF000000"/>
      <name val="Calibri"/>
      <family val="2"/>
    </font>
    <font>
      <sz val="14"/>
      <color rgb="FF000000"/>
      <name val="Times New Roman"/>
      <family val="1"/>
    </font>
    <font>
      <b/>
      <vertAlign val="superscript"/>
      <sz val="14"/>
      <color rgb="FF000000"/>
      <name val="Times New Roman"/>
      <family val="1"/>
    </font>
    <font>
      <sz val="11"/>
      <name val="Calibri"/>
      <family val="2"/>
    </font>
    <font>
      <b/>
      <sz val="13"/>
      <color rgb="FF000000"/>
      <name val="Times New Roman"/>
      <family val="1"/>
    </font>
    <font>
      <sz val="13"/>
      <color rgb="FF000000"/>
      <name val="Times New Roman"/>
      <family val="1"/>
    </font>
    <font>
      <sz val="14"/>
      <color rgb="FF000000"/>
      <name val="Arial"/>
      <family val="2"/>
    </font>
    <font>
      <b/>
      <sz val="14"/>
      <color indexed="8"/>
      <name val="Times New Roman"/>
      <family val="2"/>
    </font>
    <font>
      <sz val="11"/>
      <color theme="1"/>
      <name val="Calibri"/>
      <family val="2"/>
    </font>
    <font>
      <sz val="14"/>
      <name val="Times New Roman"/>
      <family val="1"/>
    </font>
    <font>
      <sz val="11"/>
      <name val="UVnTime"/>
      <family val="2"/>
    </font>
    <font>
      <sz val="12"/>
      <name val="돋움체"/>
      <family val="3"/>
      <charset val="129"/>
    </font>
    <font>
      <sz val="11"/>
      <name val="VNI-Times"/>
    </font>
    <font>
      <sz val="10"/>
      <name val="AngsanaUPC"/>
      <family val="1"/>
    </font>
    <font>
      <sz val="10"/>
      <name val="??"/>
      <family val="3"/>
      <charset val="129"/>
    </font>
    <font>
      <sz val="12"/>
      <name val="|??¢¥¢¬¨Ï"/>
      <family val="1"/>
      <charset val="129"/>
    </font>
    <font>
      <sz val="10"/>
      <name val="VNI-Times"/>
    </font>
    <font>
      <sz val="12"/>
      <name val="???"/>
    </font>
    <font>
      <sz val="14"/>
      <name val="VNTime"/>
    </font>
    <font>
      <b/>
      <sz val="10"/>
      <name val=".VnArial"/>
      <family val="2"/>
    </font>
    <font>
      <sz val="12"/>
      <name val="???"/>
      <family val="3"/>
    </font>
    <font>
      <sz val="12"/>
      <name val="바탕체"/>
      <family val="3"/>
    </font>
    <font>
      <sz val="12"/>
      <color indexed="8"/>
      <name val="¹ÙÅÁÃ¼"/>
      <family val="1"/>
      <charset val="129"/>
    </font>
    <font>
      <sz val="11"/>
      <name val="±¼¸²Ã¼"/>
      <family val="3"/>
      <charset val="129"/>
    </font>
    <font>
      <b/>
      <i/>
      <sz val="14"/>
      <name val="VNTime"/>
      <family val="2"/>
    </font>
    <font>
      <sz val="12"/>
      <name val="System"/>
      <family val="1"/>
      <charset val="129"/>
    </font>
    <font>
      <sz val="12"/>
      <name val="¹ÙÅÁÃ¼"/>
      <family val="1"/>
      <charset val="129"/>
    </font>
    <font>
      <b/>
      <sz val="10"/>
      <name val="Helv"/>
      <family val="2"/>
    </font>
    <font>
      <sz val="8.25"/>
      <name val="CD Tahoma"/>
      <family val="2"/>
    </font>
    <font>
      <sz val="11"/>
      <name val="VNcentury Gothic"/>
      <family val="2"/>
    </font>
    <font>
      <b/>
      <sz val="15"/>
      <name val="VNcentury Gothic"/>
      <family val="2"/>
    </font>
    <font>
      <sz val="10"/>
      <name val="SVNtimes new roman"/>
      <family val="2"/>
    </font>
    <font>
      <b/>
      <sz val="11"/>
      <name val="VNTimeH"/>
      <family val="2"/>
    </font>
    <font>
      <b/>
      <sz val="13"/>
      <color indexed="16"/>
      <name val=".VnTime"/>
      <family val="2"/>
    </font>
    <font>
      <sz val="10"/>
      <name val="Arial CE"/>
      <charset val="238"/>
    </font>
    <font>
      <sz val="10"/>
      <name val="VNI-Helve-Condense"/>
    </font>
    <font>
      <b/>
      <sz val="16"/>
      <color indexed="16"/>
      <name val="VNbritannic"/>
      <family val="2"/>
    </font>
    <font>
      <b/>
      <sz val="18"/>
      <color indexed="12"/>
      <name val="VNbritannic"/>
      <family val="2"/>
    </font>
    <font>
      <b/>
      <sz val="18"/>
      <name val="VNnew Century Cond"/>
      <family val="2"/>
    </font>
    <font>
      <b/>
      <sz val="20"/>
      <color indexed="12"/>
      <name val="VNnew Century Cond"/>
      <family val="2"/>
    </font>
    <font>
      <b/>
      <sz val="16"/>
      <name val="VNlucida sans"/>
      <family val="2"/>
    </font>
    <font>
      <b/>
      <sz val="18"/>
      <color indexed="10"/>
      <name val="VNnew Century Cond"/>
      <family val="2"/>
    </font>
    <font>
      <b/>
      <sz val="16"/>
      <color indexed="14"/>
      <name val="VNottawa"/>
      <family val="2"/>
    </font>
    <font>
      <sz val="10"/>
      <name val=".VnArialH"/>
      <family val="2"/>
    </font>
    <font>
      <b/>
      <sz val="12"/>
      <name val="Helv"/>
      <family val="2"/>
    </font>
    <font>
      <b/>
      <sz val="1"/>
      <color indexed="8"/>
      <name val="Courier"/>
      <family val="3"/>
    </font>
    <font>
      <b/>
      <sz val="14"/>
      <name val=".VnTimeH"/>
      <family val="2"/>
    </font>
    <font>
      <sz val="12"/>
      <name val="??"/>
      <family val="1"/>
      <charset val="129"/>
    </font>
    <font>
      <sz val="10"/>
      <name val="VNI-Helve"/>
    </font>
    <font>
      <u/>
      <sz val="10"/>
      <color indexed="12"/>
      <name val=".VnTime"/>
      <family val="2"/>
    </font>
    <font>
      <u/>
      <sz val="12"/>
      <color indexed="12"/>
      <name val=".VnTime"/>
      <family val="2"/>
    </font>
    <font>
      <u/>
      <sz val="12"/>
      <color indexed="12"/>
      <name val="Arial"/>
      <family val="2"/>
    </font>
    <font>
      <sz val="8"/>
      <name val="VNarial"/>
      <family val="2"/>
    </font>
    <font>
      <b/>
      <sz val="11"/>
      <name val="Helv"/>
      <family val="2"/>
    </font>
    <font>
      <sz val="7"/>
      <name val="Small Fonts"/>
      <family val="2"/>
    </font>
    <font>
      <b/>
      <sz val="12"/>
      <color indexed="8"/>
      <name val="Arial"/>
      <family val="2"/>
    </font>
    <font>
      <b/>
      <i/>
      <sz val="12"/>
      <color indexed="8"/>
      <name val="Arial"/>
      <family val="2"/>
    </font>
    <font>
      <sz val="12"/>
      <color indexed="8"/>
      <name val="Arial"/>
      <family val="2"/>
    </font>
    <font>
      <i/>
      <sz val="12"/>
      <color indexed="8"/>
      <name val="Arial"/>
      <family val="2"/>
    </font>
    <font>
      <sz val="19"/>
      <color indexed="48"/>
      <name val="Arial"/>
      <family val="2"/>
    </font>
    <font>
      <sz val="12"/>
      <color indexed="14"/>
      <name val="Arial"/>
      <family val="2"/>
    </font>
    <font>
      <sz val="11"/>
      <name val="3C_Times_T"/>
    </font>
    <font>
      <u/>
      <sz val="12"/>
      <color indexed="12"/>
      <name val="Times New Roman"/>
      <family val="1"/>
    </font>
    <font>
      <b/>
      <sz val="10.5"/>
      <name val=".VnAvantH"/>
      <family val="2"/>
    </font>
    <font>
      <sz val="10"/>
      <name val="3C_Times_T"/>
    </font>
    <font>
      <sz val="11"/>
      <name val=".VnAvant"/>
      <family val="2"/>
    </font>
    <font>
      <b/>
      <sz val="13"/>
      <color indexed="8"/>
      <name val=".VnTimeH"/>
      <family val="2"/>
    </font>
    <font>
      <sz val="9.5"/>
      <name val=".VnBlackH"/>
      <family val="2"/>
    </font>
    <font>
      <b/>
      <sz val="10"/>
      <name val=".VnBahamasBH"/>
      <family val="2"/>
    </font>
    <font>
      <b/>
      <sz val="11"/>
      <name val=".VnArialH"/>
      <family val="2"/>
    </font>
    <font>
      <b/>
      <sz val="10"/>
      <name val=".VnArialH"/>
      <family val="2"/>
    </font>
    <font>
      <sz val="14"/>
      <name val="VnTime"/>
      <family val="2"/>
    </font>
    <font>
      <sz val="10"/>
      <name val="명조"/>
      <family val="3"/>
      <charset val="129"/>
    </font>
    <font>
      <b/>
      <sz val="14"/>
      <color theme="1"/>
      <name val="Times New Roman"/>
      <family val="1"/>
    </font>
    <font>
      <sz val="14"/>
      <color theme="1"/>
      <name val="Times New Roman"/>
      <family val="1"/>
    </font>
    <font>
      <i/>
      <sz val="14"/>
      <color theme="1"/>
      <name val="Times New Roman"/>
      <family val="1"/>
    </font>
    <font>
      <i/>
      <sz val="11"/>
      <color theme="1"/>
      <name val="Calibri"/>
      <family val="2"/>
      <scheme val="minor"/>
    </font>
    <font>
      <i/>
      <sz val="12"/>
      <color theme="1"/>
      <name val="Times New Roman"/>
      <family val="1"/>
    </font>
    <font>
      <sz val="14"/>
      <color rgb="FFFF0000"/>
      <name val="Times New Roman"/>
      <family val="1"/>
    </font>
    <font>
      <sz val="10"/>
      <color rgb="FFFF0000"/>
      <name val="Arial"/>
      <family val="2"/>
    </font>
    <font>
      <sz val="13"/>
      <color theme="1"/>
      <name val="Times New Roman"/>
      <family val="1"/>
    </font>
    <font>
      <sz val="13"/>
      <color rgb="FFFF0000"/>
      <name val="Times New Roman"/>
      <family val="1"/>
    </font>
    <font>
      <b/>
      <sz val="10"/>
      <color indexed="60"/>
      <name val="Times New Roman"/>
      <family val="1"/>
    </font>
    <font>
      <b/>
      <i/>
      <sz val="10"/>
      <name val="Times New Roman"/>
      <family val="1"/>
    </font>
    <font>
      <b/>
      <sz val="10"/>
      <color rgb="FFC00000"/>
      <name val="Times New Roman"/>
      <family val="1"/>
    </font>
    <font>
      <b/>
      <vertAlign val="superscript"/>
      <sz val="10"/>
      <color indexed="60"/>
      <name val="Times New Roman"/>
      <family val="1"/>
    </font>
    <font>
      <sz val="12"/>
      <color rgb="FFC00000"/>
      <name val="Times New Roman"/>
      <family val="1"/>
    </font>
    <font>
      <i/>
      <sz val="11"/>
      <color rgb="FFFF0000"/>
      <name val="Calibri"/>
      <family val="2"/>
      <scheme val="minor"/>
    </font>
    <font>
      <sz val="10"/>
      <name val="Helv"/>
      <charset val="204"/>
    </font>
    <font>
      <sz val="11"/>
      <color theme="1"/>
      <name val="Arial"/>
      <family val="2"/>
    </font>
    <font>
      <sz val="11"/>
      <name val="Calibri"/>
      <family val="2"/>
      <scheme val="minor"/>
    </font>
    <font>
      <sz val="11"/>
      <name val="UTM Times"/>
      <family val="1"/>
    </font>
    <font>
      <sz val="11"/>
      <color rgb="FF000000"/>
      <name val="UTM Times"/>
      <family val="1"/>
    </font>
    <font>
      <sz val="11"/>
      <color rgb="FFFF0000"/>
      <name val="Calibri"/>
      <family val="2"/>
    </font>
    <font>
      <b/>
      <sz val="11"/>
      <color rgb="FFFF0000"/>
      <name val="Times New Roman"/>
      <family val="1"/>
    </font>
    <font>
      <sz val="11"/>
      <color rgb="FFFF0000"/>
      <name val="Times New Roman"/>
      <family val="1"/>
    </font>
    <font>
      <b/>
      <sz val="11"/>
      <color theme="1"/>
      <name val="Times New Roman"/>
      <family val="1"/>
    </font>
    <font>
      <sz val="11"/>
      <color theme="1"/>
      <name val="Times New Roman"/>
      <family val="1"/>
    </font>
    <font>
      <sz val="11"/>
      <color rgb="FF000000"/>
      <name val="Times New Roman"/>
      <family val="1"/>
    </font>
    <font>
      <b/>
      <sz val="11"/>
      <color rgb="FF000000"/>
      <name val="Times New Roman"/>
      <family val="1"/>
    </font>
    <font>
      <b/>
      <sz val="11"/>
      <color rgb="FF474747"/>
      <name val="Times New Roman"/>
      <family val="1"/>
    </font>
    <font>
      <sz val="11"/>
      <color rgb="FF474747"/>
      <name val="Times New Roman"/>
      <family val="1"/>
    </font>
    <font>
      <i/>
      <sz val="11"/>
      <color theme="1"/>
      <name val="Times New Roman"/>
      <family val="1"/>
    </font>
    <font>
      <sz val="10"/>
      <color rgb="FF00B0F0"/>
      <name val="Arial"/>
      <family val="2"/>
    </font>
    <font>
      <sz val="10"/>
      <color rgb="FFFF0066"/>
      <name val="Arial"/>
      <family val="2"/>
    </font>
    <font>
      <sz val="10"/>
      <color rgb="FFFF3399"/>
      <name val="Arial"/>
      <family val="2"/>
    </font>
    <font>
      <sz val="10"/>
      <color theme="0"/>
      <name val="Arial"/>
      <family val="2"/>
    </font>
    <font>
      <i/>
      <sz val="11"/>
      <color theme="0"/>
      <name val="Calibri"/>
      <family val="2"/>
      <scheme val="minor"/>
    </font>
  </fonts>
  <fills count="61">
    <fill>
      <patternFill patternType="none"/>
    </fill>
    <fill>
      <patternFill patternType="gray125"/>
    </fill>
    <fill>
      <patternFill patternType="solid">
        <fgColor rgb="FFFFFFCC"/>
      </patternFill>
    </fill>
    <fill>
      <patternFill patternType="solid">
        <fgColor indexed="27"/>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
      <patternFill patternType="solid">
        <fgColor rgb="FF92D050"/>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ill>
    <fill>
      <patternFill patternType="solid">
        <fgColor indexed="40"/>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darkVertical"/>
    </fill>
    <fill>
      <patternFill patternType="solid">
        <fgColor indexed="35"/>
        <bgColor indexed="64"/>
      </patternFill>
    </fill>
    <fill>
      <patternFill patternType="gray125">
        <fgColor indexed="35"/>
      </patternFill>
    </fill>
    <fill>
      <patternFill patternType="solid">
        <fgColor indexed="26"/>
        <bgColor indexed="9"/>
      </patternFill>
    </fill>
    <fill>
      <patternFill patternType="solid">
        <fgColor indexed="9"/>
        <bgColor indexed="10"/>
      </patternFill>
    </fill>
    <fill>
      <patternFill patternType="solid">
        <fgColor theme="3" tint="0.39997558519241921"/>
        <bgColor indexed="64"/>
      </patternFill>
    </fill>
    <fill>
      <patternFill patternType="solid">
        <fgColor indexed="13"/>
        <bgColor indexed="64"/>
      </patternFill>
    </fill>
    <fill>
      <patternFill patternType="solid">
        <fgColor rgb="FFFFFFFF"/>
        <bgColor indexed="64"/>
      </patternFill>
    </fill>
    <fill>
      <patternFill patternType="solid">
        <fgColor rgb="FFCCFFFF"/>
        <bgColor rgb="FFCCFFFF"/>
      </patternFill>
    </fill>
    <fill>
      <patternFill patternType="solid">
        <fgColor rgb="FFFFFF00"/>
        <bgColor rgb="FFFFFF00"/>
      </patternFill>
    </fill>
    <fill>
      <patternFill patternType="solid">
        <fgColor rgb="FFFFFFFF"/>
        <bgColor rgb="FFFFFFFF"/>
      </patternFill>
    </fill>
    <fill>
      <patternFill patternType="solid">
        <fgColor indexed="23"/>
        <bgColor indexed="64"/>
      </patternFill>
    </fill>
    <fill>
      <patternFill patternType="solid">
        <fgColor indexed="65"/>
        <bgColor indexed="64"/>
      </patternFill>
    </fill>
    <fill>
      <patternFill patternType="solid">
        <fgColor indexed="15"/>
        <bgColor indexed="64"/>
      </patternFill>
    </fill>
    <fill>
      <patternFill patternType="solid">
        <fgColor indexed="43"/>
        <bgColor indexed="64"/>
      </patternFill>
    </fill>
    <fill>
      <patternFill patternType="solid">
        <fgColor indexed="54"/>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4"/>
        <bgColor indexed="64"/>
      </patternFill>
    </fill>
    <fill>
      <patternFill patternType="solid">
        <fgColor indexed="41"/>
        <bgColor indexed="64"/>
      </patternFill>
    </fill>
  </fills>
  <borders count="60">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medium">
        <color indexed="0"/>
      </right>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indexed="64"/>
      </left>
      <right style="thin">
        <color indexed="64"/>
      </right>
      <top/>
      <bottom/>
      <diagonal/>
    </border>
    <border>
      <left style="thin">
        <color indexed="8"/>
      </left>
      <right style="thin">
        <color indexed="8"/>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dotted">
        <color indexed="64"/>
      </top>
      <bottom style="dotted">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diagonal/>
    </border>
    <border>
      <left style="double">
        <color indexed="64"/>
      </left>
      <right style="double">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right/>
      <top style="double">
        <color indexed="64"/>
      </top>
      <bottom/>
      <diagonal/>
    </border>
    <border>
      <left style="medium">
        <color indexed="64"/>
      </left>
      <right style="thin">
        <color indexed="64"/>
      </right>
      <top/>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double">
        <color indexed="64"/>
      </right>
      <top/>
      <bottom/>
      <diagonal/>
    </border>
    <border>
      <left style="thick">
        <color indexed="64"/>
      </left>
      <right/>
      <top style="thick">
        <color indexed="64"/>
      </top>
      <bottom/>
      <diagonal/>
    </border>
    <border>
      <left style="thin">
        <color indexed="64"/>
      </left>
      <right style="thin">
        <color indexed="64"/>
      </right>
      <top/>
      <bottom style="hair">
        <color indexed="64"/>
      </bottom>
      <diagonal/>
    </border>
    <border>
      <left style="thin">
        <color indexed="64"/>
      </left>
      <right style="thin">
        <color indexed="64"/>
      </right>
      <top style="thin">
        <color indexed="8"/>
      </top>
      <bottom style="thin">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style="double">
        <color indexed="64"/>
      </left>
      <right style="thin">
        <color indexed="64"/>
      </right>
      <top style="double">
        <color indexed="64"/>
      </top>
      <bottom/>
      <diagonal/>
    </border>
    <border>
      <left style="double">
        <color indexed="64"/>
      </left>
      <right style="thin">
        <color indexed="64"/>
      </right>
      <top style="hair">
        <color indexed="64"/>
      </top>
      <bottom style="double">
        <color indexed="64"/>
      </bottom>
      <diagonal/>
    </border>
    <border>
      <left/>
      <right/>
      <top style="medium">
        <color indexed="64"/>
      </top>
      <bottom/>
      <diagonal/>
    </border>
  </borders>
  <cellStyleXfs count="2096">
    <xf numFmtId="167" fontId="0" fillId="0" borderId="0"/>
    <xf numFmtId="43" fontId="17" fillId="0" borderId="0" applyFont="0" applyFill="0" applyBorder="0" applyAlignment="0" applyProtection="0"/>
    <xf numFmtId="167" fontId="17" fillId="0" borderId="0"/>
    <xf numFmtId="43" fontId="22" fillId="0" borderId="0" applyFont="0" applyFill="0" applyBorder="0" applyAlignment="0" applyProtection="0"/>
    <xf numFmtId="167" fontId="26" fillId="0" borderId="0"/>
    <xf numFmtId="169" fontId="17" fillId="0" borderId="0" applyFill="0" applyBorder="0" applyAlignment="0" applyProtection="0"/>
    <xf numFmtId="170" fontId="17" fillId="0" borderId="0" applyFill="0" applyBorder="0" applyAlignment="0" applyProtection="0"/>
    <xf numFmtId="167" fontId="19" fillId="0" borderId="0"/>
    <xf numFmtId="167" fontId="19" fillId="0" borderId="0"/>
    <xf numFmtId="167" fontId="19" fillId="0" borderId="0"/>
    <xf numFmtId="167" fontId="19" fillId="0" borderId="0"/>
    <xf numFmtId="167" fontId="27" fillId="0" borderId="0"/>
    <xf numFmtId="167" fontId="17" fillId="0" borderId="0"/>
    <xf numFmtId="167" fontId="28" fillId="0" borderId="0"/>
    <xf numFmtId="167" fontId="28" fillId="0" borderId="0"/>
    <xf numFmtId="167" fontId="27" fillId="0" borderId="0"/>
    <xf numFmtId="167" fontId="27" fillId="0" borderId="0"/>
    <xf numFmtId="167" fontId="28" fillId="0" borderId="0"/>
    <xf numFmtId="167" fontId="19" fillId="0" borderId="0"/>
    <xf numFmtId="167" fontId="17" fillId="0" borderId="0"/>
    <xf numFmtId="167" fontId="26" fillId="0" borderId="0"/>
    <xf numFmtId="167" fontId="19" fillId="0" borderId="0"/>
    <xf numFmtId="167" fontId="19" fillId="0" borderId="0"/>
    <xf numFmtId="172" fontId="29" fillId="0" borderId="0" applyFont="0" applyFill="0" applyBorder="0" applyAlignment="0" applyProtection="0"/>
    <xf numFmtId="173" fontId="29" fillId="0" borderId="0" applyFont="0" applyFill="0" applyBorder="0" applyAlignment="0" applyProtection="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31" fillId="8" borderId="0"/>
    <xf numFmtId="167" fontId="32" fillId="8" borderId="0"/>
    <xf numFmtId="167" fontId="22" fillId="9" borderId="0" applyNumberFormat="0" applyBorder="0" applyAlignment="0" applyProtection="0"/>
    <xf numFmtId="167" fontId="22" fillId="10" borderId="0" applyNumberFormat="0" applyBorder="0" applyAlignment="0" applyProtection="0"/>
    <xf numFmtId="167" fontId="22" fillId="11" borderId="0" applyNumberFormat="0" applyBorder="0" applyAlignment="0" applyProtection="0"/>
    <xf numFmtId="167" fontId="22" fillId="12" borderId="0" applyNumberFormat="0" applyBorder="0" applyAlignment="0" applyProtection="0"/>
    <xf numFmtId="167" fontId="22" fillId="13" borderId="0" applyNumberFormat="0" applyBorder="0" applyAlignment="0" applyProtection="0"/>
    <xf numFmtId="167" fontId="22" fillId="14" borderId="0" applyNumberFormat="0" applyBorder="0" applyAlignment="0" applyProtection="0"/>
    <xf numFmtId="167" fontId="33" fillId="8" borderId="0"/>
    <xf numFmtId="167" fontId="34" fillId="0" borderId="0">
      <alignment wrapText="1"/>
    </xf>
    <xf numFmtId="167" fontId="22" fillId="15" borderId="0" applyNumberFormat="0" applyBorder="0" applyAlignment="0" applyProtection="0"/>
    <xf numFmtId="167" fontId="22" fillId="16" borderId="0" applyNumberFormat="0" applyBorder="0" applyAlignment="0" applyProtection="0"/>
    <xf numFmtId="167" fontId="22" fillId="17" borderId="0" applyNumberFormat="0" applyBorder="0" applyAlignment="0" applyProtection="0"/>
    <xf numFmtId="167" fontId="22" fillId="12" borderId="0" applyNumberFormat="0" applyBorder="0" applyAlignment="0" applyProtection="0"/>
    <xf numFmtId="167" fontId="22" fillId="15" borderId="0" applyNumberFormat="0" applyBorder="0" applyAlignment="0" applyProtection="0"/>
    <xf numFmtId="167" fontId="22" fillId="18" borderId="0" applyNumberFormat="0" applyBorder="0" applyAlignment="0" applyProtection="0"/>
    <xf numFmtId="167" fontId="35" fillId="19" borderId="0" applyNumberFormat="0" applyBorder="0" applyAlignment="0" applyProtection="0"/>
    <xf numFmtId="167" fontId="35" fillId="16" borderId="0" applyNumberFormat="0" applyBorder="0" applyAlignment="0" applyProtection="0"/>
    <xf numFmtId="167" fontId="35" fillId="17" borderId="0" applyNumberFormat="0" applyBorder="0" applyAlignment="0" applyProtection="0"/>
    <xf numFmtId="167" fontId="35" fillId="20" borderId="0" applyNumberFormat="0" applyBorder="0" applyAlignment="0" applyProtection="0"/>
    <xf numFmtId="167" fontId="35" fillId="21" borderId="0" applyNumberFormat="0" applyBorder="0" applyAlignment="0" applyProtection="0"/>
    <xf numFmtId="167" fontId="35" fillId="22" borderId="0" applyNumberFormat="0" applyBorder="0" applyAlignment="0" applyProtection="0"/>
    <xf numFmtId="167" fontId="35" fillId="23" borderId="0" applyNumberFormat="0" applyBorder="0" applyAlignment="0" applyProtection="0"/>
    <xf numFmtId="167" fontId="35" fillId="24" borderId="0" applyNumberFormat="0" applyBorder="0" applyAlignment="0" applyProtection="0"/>
    <xf numFmtId="167" fontId="35" fillId="25" borderId="0" applyNumberFormat="0" applyBorder="0" applyAlignment="0" applyProtection="0"/>
    <xf numFmtId="167" fontId="35" fillId="20" borderId="0" applyNumberFormat="0" applyBorder="0" applyAlignment="0" applyProtection="0"/>
    <xf numFmtId="167" fontId="35" fillId="21" borderId="0" applyNumberFormat="0" applyBorder="0" applyAlignment="0" applyProtection="0"/>
    <xf numFmtId="167" fontId="35" fillId="26" borderId="0" applyNumberFormat="0" applyBorder="0" applyAlignment="0" applyProtection="0"/>
    <xf numFmtId="167" fontId="37" fillId="0" borderId="0">
      <alignment horizontal="center" wrapText="1"/>
      <protection locked="0"/>
    </xf>
    <xf numFmtId="167" fontId="36" fillId="0" borderId="0" applyFont="0" applyFill="0" applyBorder="0" applyAlignment="0" applyProtection="0"/>
    <xf numFmtId="167" fontId="36" fillId="0" borderId="0" applyFont="0" applyFill="0" applyBorder="0" applyAlignment="0" applyProtection="0"/>
    <xf numFmtId="167" fontId="38" fillId="10" borderId="0" applyNumberFormat="0" applyBorder="0" applyAlignment="0" applyProtection="0"/>
    <xf numFmtId="167" fontId="39" fillId="0" borderId="0" applyNumberFormat="0" applyFill="0" applyBorder="0" applyAlignment="0" applyProtection="0"/>
    <xf numFmtId="167" fontId="36" fillId="0" borderId="0"/>
    <xf numFmtId="167" fontId="36" fillId="0" borderId="0"/>
    <xf numFmtId="167" fontId="17" fillId="0" borderId="0" applyFill="0" applyBorder="0" applyAlignment="0"/>
    <xf numFmtId="177" fontId="41" fillId="0" borderId="0" applyFill="0" applyBorder="0" applyAlignment="0"/>
    <xf numFmtId="173" fontId="41" fillId="0" borderId="0" applyFill="0" applyBorder="0" applyAlignment="0"/>
    <xf numFmtId="178" fontId="41" fillId="0" borderId="0" applyFill="0" applyBorder="0" applyAlignment="0"/>
    <xf numFmtId="179" fontId="17" fillId="0" borderId="0" applyFill="0" applyBorder="0" applyAlignment="0"/>
    <xf numFmtId="180" fontId="41" fillId="0" borderId="0" applyFill="0" applyBorder="0" applyAlignment="0"/>
    <xf numFmtId="181" fontId="41" fillId="0" borderId="0" applyFill="0" applyBorder="0" applyAlignment="0"/>
    <xf numFmtId="177" fontId="41" fillId="0" borderId="0" applyFill="0" applyBorder="0" applyAlignment="0"/>
    <xf numFmtId="167" fontId="42" fillId="27" borderId="3" applyNumberFormat="0" applyAlignment="0" applyProtection="0"/>
    <xf numFmtId="167" fontId="43" fillId="28" borderId="4" applyNumberFormat="0" applyAlignment="0" applyProtection="0"/>
    <xf numFmtId="182" fontId="44" fillId="0" borderId="0"/>
    <xf numFmtId="182" fontId="44" fillId="0" borderId="0"/>
    <xf numFmtId="182" fontId="44" fillId="0" borderId="0"/>
    <xf numFmtId="182" fontId="44" fillId="0" borderId="0"/>
    <xf numFmtId="182" fontId="44" fillId="0" borderId="0"/>
    <xf numFmtId="182" fontId="44" fillId="0" borderId="0"/>
    <xf numFmtId="182" fontId="44" fillId="0" borderId="0"/>
    <xf numFmtId="182" fontId="44" fillId="0" borderId="0"/>
    <xf numFmtId="180" fontId="4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45" fillId="0" borderId="0" applyFont="0" applyFill="0" applyBorder="0" applyAlignment="0" applyProtection="0"/>
    <xf numFmtId="183" fontId="46" fillId="0" borderId="0" applyFont="0" applyFill="0" applyBorder="0" applyAlignment="0" applyProtection="0"/>
    <xf numFmtId="43" fontId="47" fillId="0" borderId="0" applyFont="0" applyFill="0" applyBorder="0" applyAlignment="0" applyProtection="0"/>
    <xf numFmtId="43" fontId="47" fillId="0" borderId="0" applyFont="0" applyFill="0" applyBorder="0" applyAlignment="0" applyProtection="0"/>
    <xf numFmtId="43" fontId="13"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3"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9" fillId="0" borderId="0" applyFont="0" applyFill="0" applyBorder="0" applyAlignment="0" applyProtection="0"/>
    <xf numFmtId="43" fontId="48"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3" fontId="17" fillId="0" borderId="0" applyFill="0" applyBorder="0" applyAlignment="0" applyProtection="0"/>
    <xf numFmtId="167" fontId="49" fillId="0" borderId="0" applyNumberFormat="0" applyAlignment="0">
      <alignment horizontal="left"/>
    </xf>
    <xf numFmtId="177" fontId="41" fillId="0" borderId="0" applyFont="0" applyFill="0" applyBorder="0" applyAlignment="0" applyProtection="0"/>
    <xf numFmtId="44" fontId="13"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3"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22" fillId="0" borderId="0" applyFont="0" applyFill="0" applyBorder="0" applyAlignment="0" applyProtection="0"/>
    <xf numFmtId="44" fontId="22" fillId="0" borderId="0" applyFont="0" applyFill="0" applyBorder="0" applyAlignment="0" applyProtection="0"/>
    <xf numFmtId="44" fontId="22" fillId="0" borderId="0" applyFont="0" applyFill="0" applyBorder="0" applyAlignment="0" applyProtection="0"/>
    <xf numFmtId="44" fontId="22" fillId="0" borderId="0" applyFont="0" applyFill="0" applyBorder="0" applyAlignment="0" applyProtection="0"/>
    <xf numFmtId="44" fontId="22" fillId="0" borderId="0" applyFont="0" applyFill="0" applyBorder="0" applyAlignment="0" applyProtection="0"/>
    <xf numFmtId="44" fontId="22" fillId="0" borderId="0" applyFont="0" applyFill="0" applyBorder="0" applyAlignment="0" applyProtection="0"/>
    <xf numFmtId="44" fontId="22" fillId="0" borderId="0" applyFont="0" applyFill="0" applyBorder="0" applyAlignment="0" applyProtection="0"/>
    <xf numFmtId="44" fontId="22"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44" fontId="17" fillId="0" borderId="0" applyFont="0" applyFill="0" applyBorder="0" applyAlignment="0" applyProtection="0"/>
    <xf numFmtId="184" fontId="17" fillId="0" borderId="0" applyFill="0" applyBorder="0" applyAlignment="0" applyProtection="0"/>
    <xf numFmtId="167" fontId="17" fillId="0" borderId="0" applyFill="0" applyBorder="0" applyAlignment="0" applyProtection="0"/>
    <xf numFmtId="14" fontId="50" fillId="0" borderId="0" applyFill="0" applyBorder="0" applyAlignment="0"/>
    <xf numFmtId="167" fontId="17" fillId="0" borderId="0" applyFont="0" applyFill="0" applyBorder="0" applyAlignment="0" applyProtection="0"/>
    <xf numFmtId="3" fontId="51" fillId="0" borderId="0" applyFont="0" applyBorder="0" applyAlignment="0"/>
    <xf numFmtId="180" fontId="41" fillId="0" borderId="0" applyFill="0" applyBorder="0" applyAlignment="0"/>
    <xf numFmtId="177" fontId="41" fillId="0" borderId="0" applyFill="0" applyBorder="0" applyAlignment="0"/>
    <xf numFmtId="180" fontId="41" fillId="0" borderId="0" applyFill="0" applyBorder="0" applyAlignment="0"/>
    <xf numFmtId="181" fontId="41" fillId="0" borderId="0" applyFill="0" applyBorder="0" applyAlignment="0"/>
    <xf numFmtId="177" fontId="41" fillId="0" borderId="0" applyFill="0" applyBorder="0" applyAlignment="0"/>
    <xf numFmtId="167" fontId="52" fillId="0" borderId="0" applyNumberFormat="0" applyAlignment="0">
      <alignment horizontal="left"/>
    </xf>
    <xf numFmtId="167" fontId="51" fillId="0" borderId="0" applyFont="0" applyFill="0" applyBorder="0" applyAlignment="0" applyProtection="0"/>
    <xf numFmtId="167" fontId="53" fillId="0" borderId="0" applyNumberFormat="0" applyFill="0" applyBorder="0" applyAlignment="0" applyProtection="0"/>
    <xf numFmtId="3" fontId="51" fillId="0" borderId="0" applyFont="0" applyBorder="0" applyAlignment="0"/>
    <xf numFmtId="2" fontId="17" fillId="0" borderId="0" applyFill="0" applyBorder="0" applyAlignment="0" applyProtection="0"/>
    <xf numFmtId="167" fontId="54" fillId="11" borderId="0" applyNumberFormat="0" applyBorder="0" applyAlignment="0" applyProtection="0"/>
    <xf numFmtId="38" fontId="55" fillId="8" borderId="0" applyNumberFormat="0" applyBorder="0" applyAlignment="0" applyProtection="0"/>
    <xf numFmtId="167" fontId="56" fillId="0" borderId="0" applyNumberFormat="0" applyFont="0" applyBorder="0" applyAlignment="0">
      <alignment horizontal="left" vertical="center"/>
    </xf>
    <xf numFmtId="167" fontId="57" fillId="29" borderId="0"/>
    <xf numFmtId="167" fontId="21" fillId="0" borderId="5" applyNumberFormat="0" applyAlignment="0" applyProtection="0">
      <alignment horizontal="left" vertical="center"/>
    </xf>
    <xf numFmtId="167" fontId="21" fillId="0" borderId="6">
      <alignment horizontal="left" vertical="center"/>
    </xf>
    <xf numFmtId="167" fontId="58" fillId="0" borderId="7" applyNumberFormat="0" applyFill="0" applyAlignment="0" applyProtection="0"/>
    <xf numFmtId="167" fontId="59" fillId="0" borderId="8" applyNumberFormat="0" applyFill="0" applyAlignment="0" applyProtection="0"/>
    <xf numFmtId="167" fontId="60" fillId="0" borderId="9" applyNumberFormat="0" applyFill="0" applyAlignment="0" applyProtection="0"/>
    <xf numFmtId="167" fontId="60" fillId="0" borderId="0" applyNumberFormat="0" applyFill="0" applyBorder="0" applyAlignment="0" applyProtection="0"/>
    <xf numFmtId="167" fontId="61" fillId="0" borderId="10">
      <alignment horizontal="center"/>
    </xf>
    <xf numFmtId="167" fontId="61" fillId="0" borderId="0">
      <alignment horizontal="center"/>
    </xf>
    <xf numFmtId="5" fontId="62" fillId="30" borderId="2" applyNumberFormat="0" applyAlignment="0">
      <alignment horizontal="left" vertical="top"/>
    </xf>
    <xf numFmtId="167" fontId="63" fillId="0" borderId="0" applyNumberFormat="0" applyFill="0" applyBorder="0" applyAlignment="0" applyProtection="0">
      <alignment vertical="top"/>
      <protection locked="0"/>
    </xf>
    <xf numFmtId="10" fontId="55" fillId="31" borderId="2" applyNumberFormat="0" applyBorder="0" applyAlignment="0" applyProtection="0"/>
    <xf numFmtId="167" fontId="64" fillId="14" borderId="3" applyNumberFormat="0" applyAlignment="0" applyProtection="0"/>
    <xf numFmtId="167" fontId="17" fillId="0" borderId="0"/>
    <xf numFmtId="167" fontId="51" fillId="0" borderId="0"/>
    <xf numFmtId="167" fontId="51" fillId="0" borderId="0"/>
    <xf numFmtId="167" fontId="17" fillId="0" borderId="0"/>
    <xf numFmtId="167" fontId="17" fillId="0" borderId="0"/>
    <xf numFmtId="180" fontId="41" fillId="0" borderId="0" applyFill="0" applyBorder="0" applyAlignment="0"/>
    <xf numFmtId="177" fontId="41" fillId="0" borderId="0" applyFill="0" applyBorder="0" applyAlignment="0"/>
    <xf numFmtId="180" fontId="41" fillId="0" borderId="0" applyFill="0" applyBorder="0" applyAlignment="0"/>
    <xf numFmtId="181" fontId="41" fillId="0" borderId="0" applyFill="0" applyBorder="0" applyAlignment="0"/>
    <xf numFmtId="177" fontId="41" fillId="0" borderId="0" applyFill="0" applyBorder="0" applyAlignment="0"/>
    <xf numFmtId="167" fontId="65" fillId="0" borderId="11" applyNumberFormat="0" applyFill="0" applyAlignment="0" applyProtection="0"/>
    <xf numFmtId="167" fontId="15" fillId="0" borderId="0" applyNumberFormat="0" applyFont="0" applyFill="0" applyAlignment="0"/>
    <xf numFmtId="167" fontId="66" fillId="32" borderId="0" applyNumberFormat="0" applyBorder="0" applyAlignment="0" applyProtection="0"/>
    <xf numFmtId="167" fontId="17" fillId="0" borderId="0"/>
    <xf numFmtId="167" fontId="67" fillId="0" borderId="0"/>
    <xf numFmtId="167" fontId="13" fillId="0" borderId="0"/>
    <xf numFmtId="167" fontId="13" fillId="0" borderId="0"/>
    <xf numFmtId="167" fontId="13" fillId="0" borderId="0"/>
    <xf numFmtId="167" fontId="13" fillId="0" borderId="0"/>
    <xf numFmtId="167" fontId="13" fillId="0" borderId="0"/>
    <xf numFmtId="167" fontId="13" fillId="0" borderId="0"/>
    <xf numFmtId="167" fontId="13" fillId="0" borderId="0"/>
    <xf numFmtId="167" fontId="13" fillId="0" borderId="0"/>
    <xf numFmtId="167" fontId="13" fillId="0" borderId="0"/>
    <xf numFmtId="167" fontId="17" fillId="0" borderId="0"/>
    <xf numFmtId="167" fontId="17" fillId="0" borderId="0"/>
    <xf numFmtId="167" fontId="17" fillId="0" borderId="0"/>
    <xf numFmtId="167" fontId="22" fillId="0" borderId="0"/>
    <xf numFmtId="167" fontId="13" fillId="0" borderId="0"/>
    <xf numFmtId="167" fontId="17" fillId="0" borderId="0"/>
    <xf numFmtId="167" fontId="68"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69" fillId="0" borderId="0"/>
    <xf numFmtId="167" fontId="70"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3" fillId="0" borderId="0"/>
    <xf numFmtId="167" fontId="13" fillId="0" borderId="0"/>
    <xf numFmtId="167" fontId="13" fillId="0" borderId="0"/>
    <xf numFmtId="167" fontId="13" fillId="0" borderId="0"/>
    <xf numFmtId="167" fontId="13" fillId="0" borderId="0"/>
    <xf numFmtId="167" fontId="13" fillId="0" borderId="0"/>
    <xf numFmtId="167" fontId="17" fillId="0" borderId="0"/>
    <xf numFmtId="167" fontId="17" fillId="0" borderId="0"/>
    <xf numFmtId="167" fontId="17" fillId="0" borderId="0"/>
    <xf numFmtId="167" fontId="13" fillId="0" borderId="0"/>
    <xf numFmtId="167" fontId="13" fillId="0" borderId="0"/>
    <xf numFmtId="167" fontId="13" fillId="0" borderId="0"/>
    <xf numFmtId="167" fontId="13" fillId="0" borderId="0"/>
    <xf numFmtId="167" fontId="17" fillId="0" borderId="0"/>
    <xf numFmtId="167" fontId="17" fillId="0" borderId="0"/>
    <xf numFmtId="167" fontId="13" fillId="0" borderId="0"/>
    <xf numFmtId="167" fontId="13" fillId="0" borderId="0"/>
    <xf numFmtId="167" fontId="13" fillId="0" borderId="0"/>
    <xf numFmtId="167" fontId="13" fillId="0" borderId="0"/>
    <xf numFmtId="167" fontId="13" fillId="0" borderId="0"/>
    <xf numFmtId="167" fontId="13" fillId="0" borderId="0"/>
    <xf numFmtId="167" fontId="13" fillId="0" borderId="0"/>
    <xf numFmtId="167" fontId="71" fillId="0" borderId="0"/>
    <xf numFmtId="167" fontId="72" fillId="0" borderId="0"/>
    <xf numFmtId="167" fontId="72" fillId="0" borderId="0"/>
    <xf numFmtId="167" fontId="72" fillId="0" borderId="0"/>
    <xf numFmtId="167" fontId="72" fillId="0" borderId="0"/>
    <xf numFmtId="167" fontId="13" fillId="0" borderId="0"/>
    <xf numFmtId="167" fontId="13" fillId="0" borderId="0"/>
    <xf numFmtId="167" fontId="51" fillId="0" borderId="0"/>
    <xf numFmtId="167" fontId="13" fillId="0" borderId="0"/>
    <xf numFmtId="167" fontId="19" fillId="0" borderId="0"/>
    <xf numFmtId="167" fontId="13" fillId="0" borderId="0"/>
    <xf numFmtId="167" fontId="13" fillId="0" borderId="0"/>
    <xf numFmtId="167" fontId="70" fillId="0" borderId="0"/>
    <xf numFmtId="167" fontId="13" fillId="0" borderId="0"/>
    <xf numFmtId="167" fontId="13" fillId="0" borderId="0"/>
    <xf numFmtId="167" fontId="13" fillId="0" borderId="0"/>
    <xf numFmtId="167" fontId="13" fillId="0" borderId="0"/>
    <xf numFmtId="167" fontId="13" fillId="0" borderId="0"/>
    <xf numFmtId="167" fontId="13" fillId="0" borderId="0"/>
    <xf numFmtId="167" fontId="19" fillId="0" borderId="0"/>
    <xf numFmtId="167" fontId="70" fillId="0" borderId="0"/>
    <xf numFmtId="167" fontId="73"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48" fillId="0" borderId="0"/>
    <xf numFmtId="167" fontId="22"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22" fillId="0" borderId="0"/>
    <xf numFmtId="167" fontId="22"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22"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17" fillId="0" borderId="0"/>
    <xf numFmtId="167" fontId="22" fillId="2" borderId="1" applyNumberFormat="0" applyFont="0" applyAlignment="0" applyProtection="0"/>
    <xf numFmtId="167" fontId="17" fillId="33" borderId="12" applyNumberFormat="0" applyFont="0" applyAlignment="0" applyProtection="0"/>
    <xf numFmtId="185" fontId="74" fillId="0" borderId="0" applyFont="0" applyFill="0" applyBorder="0" applyAlignment="0" applyProtection="0"/>
    <xf numFmtId="186" fontId="74" fillId="0" borderId="0" applyFont="0" applyFill="0" applyBorder="0" applyAlignment="0" applyProtection="0"/>
    <xf numFmtId="167" fontId="75" fillId="0" borderId="0" applyNumberFormat="0" applyFill="0" applyBorder="0" applyAlignment="0" applyProtection="0"/>
    <xf numFmtId="167" fontId="76" fillId="27" borderId="13" applyNumberFormat="0" applyAlignment="0" applyProtection="0"/>
    <xf numFmtId="14" fontId="37" fillId="0" borderId="0">
      <alignment horizontal="center" wrapText="1"/>
      <protection locked="0"/>
    </xf>
    <xf numFmtId="179" fontId="17" fillId="0" borderId="0" applyFont="0" applyFill="0" applyBorder="0" applyAlignment="0" applyProtection="0"/>
    <xf numFmtId="187" fontId="17" fillId="0" borderId="0" applyFont="0" applyFill="0" applyBorder="0" applyAlignment="0" applyProtection="0"/>
    <xf numFmtId="10"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180" fontId="41" fillId="0" borderId="0" applyFill="0" applyBorder="0" applyAlignment="0"/>
    <xf numFmtId="177" fontId="41" fillId="0" borderId="0" applyFill="0" applyBorder="0" applyAlignment="0"/>
    <xf numFmtId="180" fontId="41" fillId="0" borderId="0" applyFill="0" applyBorder="0" applyAlignment="0"/>
    <xf numFmtId="181" fontId="41" fillId="0" borderId="0" applyFill="0" applyBorder="0" applyAlignment="0"/>
    <xf numFmtId="177" fontId="41" fillId="0" borderId="0" applyFill="0" applyBorder="0" applyAlignment="0"/>
    <xf numFmtId="167" fontId="77" fillId="0" borderId="0"/>
    <xf numFmtId="167" fontId="27" fillId="0" borderId="0" applyNumberFormat="0" applyFont="0" applyFill="0" applyBorder="0" applyAlignment="0" applyProtection="0">
      <alignment horizontal="left"/>
    </xf>
    <xf numFmtId="167" fontId="78" fillId="0" borderId="10">
      <alignment horizontal="center"/>
    </xf>
    <xf numFmtId="167" fontId="79" fillId="34" borderId="0" applyNumberFormat="0" applyFont="0" applyBorder="0" applyAlignment="0">
      <alignment horizontal="center"/>
    </xf>
    <xf numFmtId="14" fontId="80" fillId="0" borderId="0" applyNumberFormat="0" applyFill="0" applyBorder="0" applyAlignment="0" applyProtection="0">
      <alignment horizontal="left"/>
    </xf>
    <xf numFmtId="167" fontId="79" fillId="1" borderId="6" applyNumberFormat="0" applyFont="0" applyAlignment="0">
      <alignment horizontal="center"/>
    </xf>
    <xf numFmtId="167" fontId="81" fillId="0" borderId="0" applyNumberFormat="0" applyFill="0" applyBorder="0" applyAlignment="0">
      <alignment horizontal="center"/>
    </xf>
    <xf numFmtId="167" fontId="19" fillId="0" borderId="0"/>
    <xf numFmtId="167" fontId="26" fillId="0" borderId="0"/>
    <xf numFmtId="167" fontId="19" fillId="0" borderId="0"/>
    <xf numFmtId="40" fontId="82" fillId="0" borderId="0" applyBorder="0">
      <alignment horizontal="right"/>
    </xf>
    <xf numFmtId="188" fontId="83" fillId="0" borderId="14">
      <alignment horizontal="right" vertical="center"/>
    </xf>
    <xf numFmtId="49" fontId="50" fillId="0" borderId="0" applyFill="0" applyBorder="0" applyAlignment="0"/>
    <xf numFmtId="189" fontId="17" fillId="0" borderId="0" applyFill="0" applyBorder="0" applyAlignment="0"/>
    <xf numFmtId="190" fontId="17" fillId="0" borderId="0" applyFill="0" applyBorder="0" applyAlignment="0"/>
    <xf numFmtId="191" fontId="83" fillId="0" borderId="14">
      <alignment horizontal="center"/>
    </xf>
    <xf numFmtId="167" fontId="70" fillId="0" borderId="0">
      <alignment vertical="center" wrapText="1"/>
      <protection locked="0"/>
    </xf>
    <xf numFmtId="167" fontId="84" fillId="0" borderId="15"/>
    <xf numFmtId="167" fontId="75" fillId="0" borderId="0" applyNumberFormat="0" applyFill="0" applyBorder="0" applyAlignment="0" applyProtection="0"/>
    <xf numFmtId="167" fontId="85" fillId="0" borderId="0" applyNumberFormat="0" applyFill="0" applyBorder="0" applyAlignment="0" applyProtection="0"/>
    <xf numFmtId="167" fontId="86" fillId="0" borderId="16" applyNumberFormat="0" applyFill="0" applyAlignment="0" applyProtection="0"/>
    <xf numFmtId="190" fontId="83" fillId="0" borderId="0"/>
    <xf numFmtId="192" fontId="83" fillId="0" borderId="2"/>
    <xf numFmtId="5" fontId="87" fillId="35" borderId="17">
      <alignment vertical="top"/>
    </xf>
    <xf numFmtId="167" fontId="88" fillId="36" borderId="2">
      <alignment horizontal="left" vertical="center"/>
    </xf>
    <xf numFmtId="6" fontId="89" fillId="37" borderId="17"/>
    <xf numFmtId="193" fontId="62" fillId="0" borderId="18">
      <alignment horizontal="left" vertical="top"/>
    </xf>
    <xf numFmtId="167" fontId="90" fillId="38" borderId="0">
      <alignment horizontal="left" vertical="center"/>
    </xf>
    <xf numFmtId="194" fontId="91" fillId="0" borderId="19">
      <alignment horizontal="left" vertical="top"/>
    </xf>
    <xf numFmtId="167" fontId="92" fillId="0" borderId="20">
      <alignment horizontal="left" vertical="center"/>
    </xf>
    <xf numFmtId="167" fontId="93" fillId="0" borderId="0" applyNumberFormat="0" applyFill="0" applyBorder="0" applyAlignment="0" applyProtection="0"/>
    <xf numFmtId="167" fontId="94" fillId="0" borderId="0" applyNumberFormat="0" applyFill="0" applyBorder="0" applyAlignment="0" applyProtection="0"/>
    <xf numFmtId="167" fontId="95" fillId="0" borderId="0" applyFont="0" applyFill="0" applyBorder="0" applyAlignment="0" applyProtection="0"/>
    <xf numFmtId="167" fontId="95" fillId="0" borderId="0" applyFont="0" applyFill="0" applyBorder="0" applyAlignment="0" applyProtection="0"/>
    <xf numFmtId="167" fontId="19" fillId="0" borderId="0">
      <alignment vertical="center"/>
    </xf>
    <xf numFmtId="40" fontId="96" fillId="0" borderId="0" applyFont="0" applyFill="0" applyBorder="0" applyAlignment="0" applyProtection="0"/>
    <xf numFmtId="38" fontId="96" fillId="0" borderId="0" applyFont="0" applyFill="0" applyBorder="0" applyAlignment="0" applyProtection="0"/>
    <xf numFmtId="167" fontId="96" fillId="0" borderId="0" applyFont="0" applyFill="0" applyBorder="0" applyAlignment="0" applyProtection="0"/>
    <xf numFmtId="167" fontId="96" fillId="0" borderId="0" applyFont="0" applyFill="0" applyBorder="0" applyAlignment="0" applyProtection="0"/>
    <xf numFmtId="167" fontId="97" fillId="0" borderId="0"/>
    <xf numFmtId="167" fontId="28" fillId="0" borderId="0"/>
    <xf numFmtId="167" fontId="28" fillId="0" borderId="0"/>
    <xf numFmtId="167" fontId="28" fillId="0" borderId="0"/>
    <xf numFmtId="167" fontId="28" fillId="0" borderId="0"/>
    <xf numFmtId="167" fontId="28" fillId="0" borderId="0"/>
    <xf numFmtId="167" fontId="28" fillId="0" borderId="0"/>
    <xf numFmtId="167" fontId="28" fillId="0" borderId="0"/>
    <xf numFmtId="167" fontId="28" fillId="0" borderId="0"/>
    <xf numFmtId="167" fontId="15" fillId="0" borderId="0"/>
    <xf numFmtId="171" fontId="99" fillId="0" borderId="0" applyFont="0" applyFill="0" applyBorder="0" applyAlignment="0" applyProtection="0"/>
    <xf numFmtId="195" fontId="99" fillId="0" borderId="0" applyFont="0" applyFill="0" applyBorder="0" applyAlignment="0" applyProtection="0"/>
    <xf numFmtId="196" fontId="99" fillId="0" borderId="0" applyFont="0" applyFill="0" applyBorder="0" applyAlignment="0" applyProtection="0"/>
    <xf numFmtId="6" fontId="100" fillId="0" borderId="0" applyFont="0" applyFill="0" applyBorder="0" applyAlignment="0" applyProtection="0"/>
    <xf numFmtId="180" fontId="99" fillId="0" borderId="0" applyFont="0" applyFill="0" applyBorder="0" applyAlignment="0" applyProtection="0"/>
    <xf numFmtId="167" fontId="17" fillId="0" borderId="0">
      <alignment vertical="center"/>
    </xf>
    <xf numFmtId="43" fontId="17" fillId="0" borderId="0" applyFont="0" applyFill="0" applyBorder="0" applyAlignment="0" applyProtection="0">
      <alignment vertical="center"/>
    </xf>
    <xf numFmtId="9" fontId="17" fillId="0" borderId="0" applyFont="0" applyFill="0" applyBorder="0" applyAlignment="0" applyProtection="0">
      <alignment vertical="center"/>
    </xf>
    <xf numFmtId="167" fontId="12" fillId="0" borderId="0"/>
    <xf numFmtId="166" fontId="12" fillId="0" borderId="0" applyFont="0" applyFill="0" applyBorder="0" applyAlignment="0" applyProtection="0"/>
    <xf numFmtId="167" fontId="11" fillId="0" borderId="0"/>
    <xf numFmtId="166" fontId="11" fillId="0" borderId="0" applyFont="0" applyFill="0" applyBorder="0" applyAlignment="0" applyProtection="0"/>
    <xf numFmtId="167" fontId="10" fillId="0" borderId="0"/>
    <xf numFmtId="166" fontId="10" fillId="0" borderId="0" applyFont="0" applyFill="0" applyBorder="0" applyAlignment="0" applyProtection="0"/>
    <xf numFmtId="167" fontId="17" fillId="0" borderId="0">
      <alignment vertical="center"/>
    </xf>
    <xf numFmtId="43" fontId="13" fillId="0" borderId="0" applyFont="0" applyFill="0" applyBorder="0" applyAlignment="0" applyProtection="0"/>
    <xf numFmtId="43" fontId="17" fillId="0" borderId="0" applyFont="0" applyFill="0" applyBorder="0" applyAlignment="0" applyProtection="0"/>
    <xf numFmtId="0" fontId="17" fillId="0" borderId="0"/>
    <xf numFmtId="0" fontId="17" fillId="0" borderId="0">
      <alignment vertical="center"/>
    </xf>
    <xf numFmtId="0" fontId="9" fillId="0" borderId="0"/>
    <xf numFmtId="0" fontId="17" fillId="0" borderId="0"/>
    <xf numFmtId="43" fontId="22" fillId="0" borderId="0" applyFont="0" applyFill="0" applyBorder="0" applyAlignment="0" applyProtection="0"/>
    <xf numFmtId="0" fontId="17" fillId="0" borderId="0"/>
    <xf numFmtId="0" fontId="17" fillId="0" borderId="0"/>
    <xf numFmtId="0" fontId="51" fillId="0" borderId="0" applyNumberFormat="0" applyFill="0" applyBorder="0" applyAlignment="0" applyProtection="0"/>
    <xf numFmtId="205" fontId="128" fillId="0" borderId="25">
      <alignment horizontal="center"/>
      <protection hidden="1"/>
    </xf>
    <xf numFmtId="206" fontId="17" fillId="0" borderId="0" applyFont="0" applyFill="0" applyBorder="0" applyAlignment="0" applyProtection="0"/>
    <xf numFmtId="206" fontId="17" fillId="0" borderId="0" applyFont="0" applyFill="0" applyBorder="0" applyAlignment="0" applyProtection="0"/>
    <xf numFmtId="206" fontId="17" fillId="0" borderId="0" applyFont="0" applyFill="0" applyBorder="0" applyAlignment="0" applyProtection="0"/>
    <xf numFmtId="206" fontId="17" fillId="0" borderId="0" applyFont="0" applyFill="0" applyBorder="0" applyAlignment="0" applyProtection="0"/>
    <xf numFmtId="206" fontId="17" fillId="0" borderId="0" applyFont="0" applyFill="0" applyBorder="0" applyAlignment="0" applyProtection="0"/>
    <xf numFmtId="206" fontId="17" fillId="0" borderId="0" applyFont="0" applyFill="0" applyBorder="0" applyAlignment="0" applyProtection="0"/>
    <xf numFmtId="207" fontId="17" fillId="0" borderId="0" applyFont="0" applyFill="0" applyBorder="0" applyAlignment="0" applyProtection="0"/>
    <xf numFmtId="207" fontId="17" fillId="0" borderId="0" applyFont="0" applyFill="0" applyBorder="0" applyAlignment="0" applyProtection="0"/>
    <xf numFmtId="207" fontId="17" fillId="0" borderId="0" applyFont="0" applyFill="0" applyBorder="0" applyAlignment="0" applyProtection="0"/>
    <xf numFmtId="207" fontId="17" fillId="0" borderId="0" applyFont="0" applyFill="0" applyBorder="0" applyAlignment="0" applyProtection="0"/>
    <xf numFmtId="207" fontId="17" fillId="0" borderId="0" applyFont="0" applyFill="0" applyBorder="0" applyAlignment="0" applyProtection="0"/>
    <xf numFmtId="207" fontId="17" fillId="0" borderId="0" applyFont="0" applyFill="0" applyBorder="0" applyAlignment="0" applyProtection="0"/>
    <xf numFmtId="171" fontId="129" fillId="0" borderId="0" applyFont="0" applyFill="0" applyBorder="0" applyAlignment="0" applyProtection="0"/>
    <xf numFmtId="195" fontId="129" fillId="0" borderId="0" applyFont="0" applyFill="0" applyBorder="0" applyAlignment="0" applyProtection="0"/>
    <xf numFmtId="6" fontId="100" fillId="0" borderId="0" applyFont="0" applyFill="0" applyBorder="0" applyAlignment="0" applyProtection="0"/>
    <xf numFmtId="0" fontId="27" fillId="0" borderId="0"/>
    <xf numFmtId="0" fontId="27" fillId="0" borderId="0"/>
    <xf numFmtId="0" fontId="51" fillId="0" borderId="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47" fillId="9" borderId="0" applyNumberFormat="0" applyBorder="0" applyAlignment="0" applyProtection="0"/>
    <xf numFmtId="0" fontId="47" fillId="10" borderId="0" applyNumberFormat="0" applyBorder="0" applyAlignment="0" applyProtection="0"/>
    <xf numFmtId="0" fontId="47" fillId="11" borderId="0" applyNumberFormat="0" applyBorder="0" applyAlignment="0" applyProtection="0"/>
    <xf numFmtId="0" fontId="47" fillId="12" borderId="0" applyNumberFormat="0" applyBorder="0" applyAlignment="0" applyProtection="0"/>
    <xf numFmtId="0" fontId="47" fillId="13" borderId="0" applyNumberFormat="0" applyBorder="0" applyAlignment="0" applyProtection="0"/>
    <xf numFmtId="0" fontId="47"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2" borderId="0" applyNumberFormat="0" applyBorder="0" applyAlignment="0" applyProtection="0"/>
    <xf numFmtId="0" fontId="22" fillId="15" borderId="0" applyNumberFormat="0" applyBorder="0" applyAlignment="0" applyProtection="0"/>
    <xf numFmtId="0" fontId="22" fillId="18"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47" fillId="17" borderId="0" applyNumberFormat="0" applyBorder="0" applyAlignment="0" applyProtection="0"/>
    <xf numFmtId="0" fontId="47" fillId="12" borderId="0" applyNumberFormat="0" applyBorder="0" applyAlignment="0" applyProtection="0"/>
    <xf numFmtId="0" fontId="47" fillId="15" borderId="0" applyNumberFormat="0" applyBorder="0" applyAlignment="0" applyProtection="0"/>
    <xf numFmtId="0" fontId="47" fillId="18" borderId="0" applyNumberFormat="0" applyBorder="0" applyAlignment="0" applyProtection="0"/>
    <xf numFmtId="168" fontId="131" fillId="0" borderId="23" applyNumberFormat="0" applyFont="0" applyBorder="0" applyAlignment="0">
      <alignment horizontal="center" vertical="center"/>
    </xf>
    <xf numFmtId="0" fontId="91" fillId="0" borderId="0"/>
    <xf numFmtId="0" fontId="91" fillId="0" borderId="0"/>
    <xf numFmtId="0" fontId="91" fillId="0" borderId="0"/>
    <xf numFmtId="0" fontId="91" fillId="0" borderId="0"/>
    <xf numFmtId="0" fontId="91" fillId="0" borderId="0"/>
    <xf numFmtId="0" fontId="91" fillId="0" borderId="0"/>
    <xf numFmtId="0" fontId="35" fillId="19"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132" fillId="19" borderId="0" applyNumberFormat="0" applyBorder="0" applyAlignment="0" applyProtection="0"/>
    <xf numFmtId="0" fontId="132" fillId="16" borderId="0" applyNumberFormat="0" applyBorder="0" applyAlignment="0" applyProtection="0"/>
    <xf numFmtId="0" fontId="132" fillId="17" borderId="0" applyNumberFormat="0" applyBorder="0" applyAlignment="0" applyProtection="0"/>
    <xf numFmtId="0" fontId="132" fillId="20" borderId="0" applyNumberFormat="0" applyBorder="0" applyAlignment="0" applyProtection="0"/>
    <xf numFmtId="0" fontId="132" fillId="21" borderId="0" applyNumberFormat="0" applyBorder="0" applyAlignment="0" applyProtection="0"/>
    <xf numFmtId="0" fontId="132" fillId="22" borderId="0" applyNumberFormat="0" applyBorder="0" applyAlignment="0" applyProtection="0"/>
    <xf numFmtId="0" fontId="133" fillId="0" borderId="0"/>
    <xf numFmtId="0" fontId="35"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5" fillId="26" borderId="0" applyNumberFormat="0" applyBorder="0" applyAlignment="0" applyProtection="0"/>
    <xf numFmtId="0" fontId="38" fillId="10" borderId="0" applyNumberFormat="0" applyBorder="0" applyAlignment="0" applyProtection="0"/>
    <xf numFmtId="0" fontId="40" fillId="0" borderId="0"/>
    <xf numFmtId="0" fontId="42" fillId="27" borderId="3" applyNumberFormat="0" applyAlignment="0" applyProtection="0"/>
    <xf numFmtId="0" fontId="134" fillId="0" borderId="0"/>
    <xf numFmtId="208" fontId="135" fillId="0" borderId="26" applyBorder="0"/>
    <xf numFmtId="208" fontId="136" fillId="0" borderId="27">
      <protection locked="0"/>
    </xf>
    <xf numFmtId="209" fontId="137" fillId="0" borderId="27"/>
    <xf numFmtId="0" fontId="43" fillId="28" borderId="4" applyNumberFormat="0" applyAlignment="0" applyProtection="0"/>
    <xf numFmtId="4" fontId="138" fillId="0" borderId="0" applyAlignment="0"/>
    <xf numFmtId="43" fontId="139" fillId="0" borderId="0" applyFont="0" applyFill="0" applyBorder="0" applyAlignment="0" applyProtection="0"/>
    <xf numFmtId="166" fontId="139" fillId="0" borderId="0" applyFont="0" applyFill="0" applyBorder="0" applyAlignment="0" applyProtection="0"/>
    <xf numFmtId="43" fontId="51" fillId="0" borderId="0" applyFont="0" applyFill="0" applyBorder="0" applyAlignment="0" applyProtection="0"/>
    <xf numFmtId="166" fontId="51" fillId="0" borderId="0" applyFont="0" applyFill="0" applyBorder="0" applyAlignment="0" applyProtection="0"/>
    <xf numFmtId="41" fontId="51" fillId="0" borderId="0" applyFont="0" applyFill="0" applyBorder="0" applyAlignment="0" applyProtection="0"/>
    <xf numFmtId="165" fontId="51" fillId="0" borderId="0" applyFont="0" applyFill="0" applyBorder="0" applyAlignment="0" applyProtection="0"/>
    <xf numFmtId="41" fontId="139" fillId="0" borderId="0" applyFont="0" applyFill="0" applyBorder="0" applyAlignment="0" applyProtection="0"/>
    <xf numFmtId="165" fontId="139" fillId="0" borderId="0" applyFont="0" applyFill="0" applyBorder="0" applyAlignment="0" applyProtection="0"/>
    <xf numFmtId="166" fontId="17" fillId="0" borderId="0" applyFont="0" applyFill="0" applyBorder="0" applyAlignment="0" applyProtection="0"/>
    <xf numFmtId="166" fontId="126" fillId="0" borderId="0" applyFont="0" applyFill="0" applyBorder="0" applyAlignment="0" applyProtection="0"/>
    <xf numFmtId="166" fontId="47" fillId="0" borderId="0" applyFont="0" applyFill="0" applyBorder="0" applyAlignment="0" applyProtection="0"/>
    <xf numFmtId="43" fontId="17" fillId="0" borderId="0" applyFont="0" applyFill="0" applyBorder="0" applyAlignment="0" applyProtection="0"/>
    <xf numFmtId="166" fontId="17" fillId="0" borderId="0" applyFont="0" applyFill="0" applyBorder="0" applyAlignment="0" applyProtection="0"/>
    <xf numFmtId="185" fontId="17" fillId="0" borderId="0" applyFont="0" applyFill="0" applyBorder="0" applyAlignment="0" applyProtection="0"/>
    <xf numFmtId="43" fontId="19" fillId="0" borderId="0" applyFont="0" applyFill="0" applyBorder="0" applyAlignment="0" applyProtection="0"/>
    <xf numFmtId="166" fontId="19" fillId="0" borderId="0" applyFont="0" applyFill="0" applyBorder="0" applyAlignment="0" applyProtection="0"/>
    <xf numFmtId="166" fontId="17" fillId="0" borderId="0" applyFont="0" applyFill="0" applyBorder="0" applyAlignment="0" applyProtection="0"/>
    <xf numFmtId="185" fontId="17" fillId="0" borderId="0" applyFont="0" applyFill="0" applyBorder="0" applyAlignment="0" applyProtection="0"/>
    <xf numFmtId="166" fontId="140" fillId="0" borderId="0" applyFont="0" applyFill="0" applyBorder="0" applyAlignment="0" applyProtection="0"/>
    <xf numFmtId="166" fontId="140" fillId="0" borderId="0" applyFont="0" applyFill="0" applyBorder="0" applyAlignment="0" applyProtection="0"/>
    <xf numFmtId="43" fontId="139" fillId="0" borderId="0" applyFont="0" applyFill="0" applyBorder="0" applyAlignment="0" applyProtection="0"/>
    <xf numFmtId="43" fontId="17" fillId="0" borderId="0" applyFont="0" applyFill="0" applyBorder="0" applyAlignment="0" applyProtection="0"/>
    <xf numFmtId="166" fontId="17" fillId="0" borderId="0" applyFont="0" applyFill="0" applyBorder="0" applyAlignment="0" applyProtection="0"/>
    <xf numFmtId="43" fontId="139"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66" fontId="19" fillId="0" borderId="0" applyFont="0" applyFill="0" applyBorder="0" applyAlignment="0" applyProtection="0"/>
    <xf numFmtId="43" fontId="17" fillId="0" borderId="0" applyFont="0" applyFill="0" applyBorder="0" applyAlignment="0" applyProtection="0"/>
    <xf numFmtId="166" fontId="17" fillId="0" borderId="0" applyFont="0" applyFill="0" applyBorder="0" applyAlignment="0" applyProtection="0"/>
    <xf numFmtId="185" fontId="17" fillId="0" borderId="0" applyFont="0" applyFill="0" applyBorder="0" applyAlignment="0" applyProtection="0"/>
    <xf numFmtId="166" fontId="22" fillId="0" borderId="0" applyFont="0" applyFill="0" applyBorder="0" applyAlignment="0" applyProtection="0"/>
    <xf numFmtId="43" fontId="22" fillId="0" borderId="0" applyFont="0" applyFill="0" applyBorder="0" applyAlignment="0" applyProtection="0"/>
    <xf numFmtId="166" fontId="22" fillId="0" borderId="0" applyFont="0" applyFill="0" applyBorder="0" applyAlignment="0" applyProtection="0"/>
    <xf numFmtId="43" fontId="22" fillId="0" borderId="0" applyFont="0" applyFill="0" applyBorder="0" applyAlignment="0" applyProtection="0"/>
    <xf numFmtId="166" fontId="22" fillId="0" borderId="0" applyFont="0" applyFill="0" applyBorder="0" applyAlignment="0" applyProtection="0"/>
    <xf numFmtId="43" fontId="22" fillId="0" borderId="0" applyFont="0" applyFill="0" applyBorder="0" applyAlignment="0" applyProtection="0"/>
    <xf numFmtId="166" fontId="22" fillId="0" borderId="0" applyFont="0" applyFill="0" applyBorder="0" applyAlignment="0" applyProtection="0"/>
    <xf numFmtId="196" fontId="17" fillId="0" borderId="0" applyFont="0" applyFill="0" applyBorder="0" applyAlignment="0" applyProtection="0"/>
    <xf numFmtId="43" fontId="17" fillId="0" borderId="0" applyFont="0" applyFill="0" applyBorder="0" applyAlignment="0" applyProtection="0"/>
    <xf numFmtId="166"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66" fontId="17" fillId="0" borderId="0" applyFont="0" applyFill="0" applyBorder="0" applyAlignment="0" applyProtection="0"/>
    <xf numFmtId="43" fontId="139" fillId="0" borderId="0" applyFont="0" applyFill="0" applyBorder="0" applyAlignment="0" applyProtection="0"/>
    <xf numFmtId="43" fontId="17" fillId="0" borderId="0" applyFont="0" applyFill="0" applyBorder="0" applyAlignment="0" applyProtection="0">
      <alignment vertical="center"/>
    </xf>
    <xf numFmtId="166" fontId="140" fillId="0" borderId="0" applyFont="0" applyFill="0" applyBorder="0" applyAlignment="0" applyProtection="0"/>
    <xf numFmtId="166" fontId="140" fillId="0" borderId="0" applyFont="0" applyFill="0" applyBorder="0" applyAlignment="0" applyProtection="0"/>
    <xf numFmtId="166" fontId="17"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43" fontId="22" fillId="0" borderId="0" applyFont="0" applyFill="0" applyBorder="0" applyAlignment="0" applyProtection="0"/>
    <xf numFmtId="166" fontId="22" fillId="0" borderId="0" applyFont="0" applyFill="0" applyBorder="0" applyAlignment="0" applyProtection="0"/>
    <xf numFmtId="185" fontId="17" fillId="0" borderId="0" applyFont="0" applyFill="0" applyBorder="0" applyAlignment="0" applyProtection="0"/>
    <xf numFmtId="185" fontId="17" fillId="0" borderId="0" applyFont="0" applyFill="0" applyBorder="0" applyAlignment="0" applyProtection="0"/>
    <xf numFmtId="43" fontId="17" fillId="0" borderId="0" applyFont="0" applyFill="0" applyBorder="0" applyAlignment="0" applyProtection="0"/>
    <xf numFmtId="166" fontId="17" fillId="0" borderId="0" applyFont="0" applyFill="0" applyBorder="0" applyAlignment="0" applyProtection="0"/>
    <xf numFmtId="43" fontId="139" fillId="0" borderId="0" applyFont="0" applyFill="0" applyBorder="0" applyAlignment="0" applyProtection="0"/>
    <xf numFmtId="43" fontId="17" fillId="0" borderId="0" applyFont="0" applyFill="0" applyBorder="0" applyAlignment="0" applyProtection="0">
      <alignment vertical="center"/>
    </xf>
    <xf numFmtId="43" fontId="22" fillId="0" borderId="0" applyFont="0" applyFill="0" applyBorder="0" applyAlignment="0" applyProtection="0"/>
    <xf numFmtId="166" fontId="22" fillId="0" borderId="0" applyFont="0" applyFill="0" applyBorder="0" applyAlignment="0" applyProtection="0"/>
    <xf numFmtId="43" fontId="139" fillId="0" borderId="0" applyFont="0" applyFill="0" applyBorder="0" applyAlignment="0" applyProtection="0"/>
    <xf numFmtId="43" fontId="17" fillId="0" borderId="0" applyFont="0" applyFill="0" applyBorder="0" applyAlignment="0" applyProtection="0"/>
    <xf numFmtId="3" fontId="17" fillId="0" borderId="0" applyFont="0" applyFill="0" applyBorder="0" applyAlignment="0" applyProtection="0"/>
    <xf numFmtId="3" fontId="17" fillId="0" borderId="0" applyFont="0" applyFill="0" applyBorder="0" applyAlignment="0" applyProtection="0"/>
    <xf numFmtId="3" fontId="17" fillId="0" borderId="0" applyFont="0" applyFill="0" applyBorder="0" applyAlignment="0" applyProtection="0"/>
    <xf numFmtId="3" fontId="17" fillId="0" borderId="0" applyFont="0" applyFill="0" applyBorder="0" applyAlignment="0" applyProtection="0"/>
    <xf numFmtId="3" fontId="17" fillId="0" borderId="0" applyFont="0" applyFill="0" applyBorder="0" applyAlignment="0" applyProtection="0"/>
    <xf numFmtId="3" fontId="17" fillId="0" borderId="0" applyFont="0" applyFill="0" applyBorder="0" applyAlignment="0" applyProtection="0"/>
    <xf numFmtId="210" fontId="141" fillId="0" borderId="0">
      <protection locked="0"/>
    </xf>
    <xf numFmtId="211" fontId="141" fillId="0" borderId="0">
      <protection locked="0"/>
    </xf>
    <xf numFmtId="212" fontId="142" fillId="0" borderId="28">
      <protection locked="0"/>
    </xf>
    <xf numFmtId="213" fontId="141" fillId="0" borderId="0">
      <protection locked="0"/>
    </xf>
    <xf numFmtId="214" fontId="141" fillId="0" borderId="0">
      <protection locked="0"/>
    </xf>
    <xf numFmtId="213" fontId="141" fillId="0" borderId="0" applyNumberFormat="0">
      <protection locked="0"/>
    </xf>
    <xf numFmtId="213" fontId="141" fillId="0" borderId="0">
      <protection locked="0"/>
    </xf>
    <xf numFmtId="208" fontId="143" fillId="0" borderId="25"/>
    <xf numFmtId="215" fontId="143" fillId="0" borderId="25"/>
    <xf numFmtId="2" fontId="144" fillId="0" borderId="29" applyFill="0" applyProtection="0">
      <alignment horizontal="center" vertical="center" wrapText="1"/>
    </xf>
    <xf numFmtId="216" fontId="145" fillId="0" borderId="0" applyFont="0" applyFill="0" applyBorder="0" applyAlignment="0" applyProtection="0"/>
    <xf numFmtId="216" fontId="145" fillId="0" borderId="0" applyFont="0" applyFill="0" applyBorder="0" applyAlignment="0" applyProtection="0"/>
    <xf numFmtId="217" fontId="17" fillId="0" borderId="0" applyFont="0" applyFill="0" applyBorder="0" applyAlignment="0" applyProtection="0"/>
    <xf numFmtId="216" fontId="145" fillId="0" borderId="0" applyFont="0" applyFill="0" applyBorder="0" applyAlignment="0" applyProtection="0"/>
    <xf numFmtId="208" fontId="128" fillId="0" borderId="25">
      <alignment horizontal="center"/>
      <protection hidden="1"/>
    </xf>
    <xf numFmtId="218" fontId="146" fillId="0" borderId="25">
      <alignment horizontal="center"/>
      <protection hidden="1"/>
    </xf>
    <xf numFmtId="2" fontId="128" fillId="0" borderId="25">
      <alignment horizontal="center"/>
      <protection hidden="1"/>
    </xf>
    <xf numFmtId="0"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0" fontId="147" fillId="27" borderId="13" applyNumberFormat="0" applyAlignment="0" applyProtection="0"/>
    <xf numFmtId="0" fontId="148" fillId="14" borderId="3" applyNumberFormat="0" applyAlignment="0" applyProtection="0"/>
    <xf numFmtId="0" fontId="149" fillId="0" borderId="7" applyNumberFormat="0" applyFill="0" applyAlignment="0" applyProtection="0"/>
    <xf numFmtId="0" fontId="150" fillId="0" borderId="8" applyNumberFormat="0" applyFill="0" applyAlignment="0" applyProtection="0"/>
    <xf numFmtId="0" fontId="151" fillId="0" borderId="9" applyNumberFormat="0" applyFill="0" applyAlignment="0" applyProtection="0"/>
    <xf numFmtId="0" fontId="151" fillId="0" borderId="0" applyNumberForma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0" fontId="53" fillId="0" borderId="0" applyNumberFormat="0" applyFill="0" applyBorder="0" applyAlignment="0" applyProtection="0"/>
    <xf numFmtId="2" fontId="17" fillId="0" borderId="0" applyFont="0" applyFill="0" applyBorder="0" applyAlignment="0" applyProtection="0"/>
    <xf numFmtId="2" fontId="17" fillId="0" borderId="0" applyFont="0" applyFill="0" applyBorder="0" applyAlignment="0" applyProtection="0"/>
    <xf numFmtId="2" fontId="17" fillId="0" borderId="0" applyFont="0" applyFill="0" applyBorder="0" applyAlignment="0" applyProtection="0"/>
    <xf numFmtId="2" fontId="17" fillId="0" borderId="0" applyFont="0" applyFill="0" applyBorder="0" applyAlignment="0" applyProtection="0"/>
    <xf numFmtId="2" fontId="17" fillId="0" borderId="0" applyFont="0" applyFill="0" applyBorder="0" applyAlignment="0" applyProtection="0"/>
    <xf numFmtId="2" fontId="17" fillId="0" borderId="0" applyFont="0" applyFill="0" applyBorder="0" applyAlignment="0" applyProtection="0"/>
    <xf numFmtId="0" fontId="51" fillId="33" borderId="12" applyNumberFormat="0" applyFont="0" applyAlignment="0" applyProtection="0"/>
    <xf numFmtId="0" fontId="54" fillId="11" borderId="0" applyNumberFormat="0" applyBorder="0" applyAlignment="0" applyProtection="0"/>
    <xf numFmtId="0" fontId="152" fillId="0" borderId="0">
      <alignment vertical="justify"/>
    </xf>
    <xf numFmtId="0" fontId="153" fillId="0" borderId="0">
      <alignment horizontal="left"/>
    </xf>
    <xf numFmtId="0" fontId="154" fillId="0" borderId="0" applyNumberFormat="0" applyFill="0" applyBorder="0" applyAlignment="0" applyProtection="0"/>
    <xf numFmtId="0" fontId="154" fillId="0" borderId="0" applyNumberFormat="0" applyFill="0" applyBorder="0" applyAlignment="0" applyProtection="0"/>
    <xf numFmtId="0" fontId="154" fillId="0" borderId="0" applyNumberFormat="0" applyFill="0" applyBorder="0" applyAlignment="0" applyProtection="0"/>
    <xf numFmtId="0" fontId="154" fillId="0" borderId="0" applyNumberFormat="0" applyFill="0" applyBorder="0" applyAlignment="0" applyProtection="0"/>
    <xf numFmtId="0" fontId="154" fillId="0" borderId="0" applyNumberFormat="0" applyFill="0" applyBorder="0" applyAlignment="0" applyProtection="0"/>
    <xf numFmtId="0" fontId="154" fillId="0" borderId="0" applyNumberFormat="0" applyFill="0" applyBorder="0" applyAlignment="0" applyProtection="0"/>
    <xf numFmtId="0" fontId="154" fillId="0" borderId="0" applyNumberFormat="0" applyFill="0" applyBorder="0" applyAlignment="0" applyProtection="0"/>
    <xf numFmtId="0" fontId="154" fillId="0" borderId="0" applyNumberFormat="0" applyFill="0" applyBorder="0" applyAlignment="0" applyProtection="0"/>
    <xf numFmtId="0" fontId="154" fillId="0" borderId="0" applyNumberFormat="0" applyFill="0" applyBorder="0" applyAlignment="0" applyProtection="0"/>
    <xf numFmtId="0" fontId="154" fillId="0" borderId="0" applyNumberFormat="0" applyFill="0" applyBorder="0" applyAlignment="0" applyProtection="0"/>
    <xf numFmtId="0" fontId="154"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60" fillId="0" borderId="9" applyNumberFormat="0" applyFill="0" applyAlignment="0" applyProtection="0"/>
    <xf numFmtId="0" fontId="60" fillId="0" borderId="0" applyNumberFormat="0" applyFill="0" applyBorder="0" applyAlignment="0" applyProtection="0"/>
    <xf numFmtId="219" fontId="152" fillId="0" borderId="0">
      <protection locked="0"/>
    </xf>
    <xf numFmtId="219" fontId="152" fillId="0" borderId="0">
      <protection locked="0"/>
    </xf>
    <xf numFmtId="0" fontId="155" fillId="0" borderId="0" applyNumberFormat="0" applyFill="0" applyBorder="0" applyAlignment="0" applyProtection="0"/>
    <xf numFmtId="0" fontId="156" fillId="0" borderId="0" applyNumberFormat="0" applyFill="0" applyBorder="0" applyAlignment="0" applyProtection="0">
      <alignment vertical="top"/>
      <protection locked="0"/>
    </xf>
    <xf numFmtId="0" fontId="157" fillId="0" borderId="0" applyNumberFormat="0" applyFill="0" applyBorder="0" applyAlignment="0" applyProtection="0">
      <alignment vertical="top"/>
      <protection locked="0"/>
    </xf>
    <xf numFmtId="0" fontId="157" fillId="0" borderId="0" applyNumberFormat="0" applyFill="0" applyBorder="0" applyAlignment="0" applyProtection="0">
      <alignment vertical="top"/>
      <protection locked="0"/>
    </xf>
    <xf numFmtId="0" fontId="157" fillId="0" borderId="0" applyNumberFormat="0" applyFill="0" applyBorder="0" applyAlignment="0" applyProtection="0">
      <alignment vertical="top"/>
      <protection locked="0"/>
    </xf>
    <xf numFmtId="0" fontId="64" fillId="14" borderId="3" applyNumberFormat="0" applyAlignment="0" applyProtection="0"/>
    <xf numFmtId="0" fontId="64" fillId="14" borderId="3" applyNumberFormat="0" applyAlignment="0" applyProtection="0"/>
    <xf numFmtId="0" fontId="64" fillId="14" borderId="3" applyNumberFormat="0" applyAlignment="0" applyProtection="0"/>
    <xf numFmtId="0" fontId="64" fillId="14" borderId="3" applyNumberFormat="0" applyAlignment="0" applyProtection="0"/>
    <xf numFmtId="0" fontId="64" fillId="14" borderId="3" applyNumberFormat="0" applyAlignment="0" applyProtection="0"/>
    <xf numFmtId="0" fontId="64" fillId="14" borderId="3" applyNumberFormat="0" applyAlignment="0" applyProtection="0"/>
    <xf numFmtId="0" fontId="158" fillId="28" borderId="4" applyNumberFormat="0" applyAlignment="0" applyProtection="0"/>
    <xf numFmtId="0" fontId="159" fillId="0" borderId="0"/>
    <xf numFmtId="0" fontId="17" fillId="0" borderId="0"/>
    <xf numFmtId="0" fontId="91" fillId="0" borderId="0"/>
    <xf numFmtId="0" fontId="91" fillId="0" borderId="0"/>
    <xf numFmtId="0" fontId="104" fillId="0" borderId="0"/>
    <xf numFmtId="0" fontId="126" fillId="0" borderId="0" applyNumberFormat="0" applyFont="0" applyFill="0" applyBorder="0" applyProtection="0">
      <alignment horizontal="left" vertical="center"/>
    </xf>
    <xf numFmtId="0" fontId="27" fillId="0" borderId="0"/>
    <xf numFmtId="0" fontId="65" fillId="0" borderId="11" applyNumberFormat="0" applyFill="0" applyAlignment="0" applyProtection="0"/>
    <xf numFmtId="208" fontId="55" fillId="0" borderId="26" applyFont="0"/>
    <xf numFmtId="3" fontId="17" fillId="0" borderId="30"/>
    <xf numFmtId="38" fontId="27" fillId="0" borderId="0" applyFont="0" applyFill="0" applyBorder="0" applyAlignment="0" applyProtection="0"/>
    <xf numFmtId="40" fontId="27" fillId="0" borderId="0" applyFont="0" applyFill="0" applyBorder="0" applyAlignment="0" applyProtection="0"/>
    <xf numFmtId="220" fontId="160" fillId="0" borderId="0" applyFont="0" applyFill="0" applyBorder="0" applyAlignment="0" applyProtection="0"/>
    <xf numFmtId="221" fontId="160" fillId="0" borderId="0" applyFont="0" applyFill="0" applyBorder="0" applyAlignment="0" applyProtection="0"/>
    <xf numFmtId="0" fontId="161" fillId="0" borderId="10"/>
    <xf numFmtId="222" fontId="162" fillId="0" borderId="31"/>
    <xf numFmtId="223" fontId="27" fillId="0" borderId="0" applyFont="0" applyFill="0" applyBorder="0" applyAlignment="0" applyProtection="0"/>
    <xf numFmtId="224" fontId="27" fillId="0" borderId="0" applyFont="0" applyFill="0" applyBorder="0" applyAlignment="0" applyProtection="0"/>
    <xf numFmtId="225" fontId="160" fillId="0" borderId="0" applyFont="0" applyFill="0" applyBorder="0" applyAlignment="0" applyProtection="0"/>
    <xf numFmtId="226" fontId="160" fillId="0" borderId="0" applyFont="0" applyFill="0" applyBorder="0" applyAlignment="0" applyProtection="0"/>
    <xf numFmtId="0" fontId="143" fillId="0" borderId="0">
      <alignment horizontal="justify" vertical="top"/>
    </xf>
    <xf numFmtId="0" fontId="66" fillId="32" borderId="0" applyNumberFormat="0" applyBorder="0" applyAlignment="0" applyProtection="0"/>
    <xf numFmtId="0" fontId="132" fillId="23" borderId="0" applyNumberFormat="0" applyBorder="0" applyAlignment="0" applyProtection="0"/>
    <xf numFmtId="0" fontId="132" fillId="24" borderId="0" applyNumberFormat="0" applyBorder="0" applyAlignment="0" applyProtection="0"/>
    <xf numFmtId="0" fontId="132" fillId="25" borderId="0" applyNumberFormat="0" applyBorder="0" applyAlignment="0" applyProtection="0"/>
    <xf numFmtId="0" fontId="132" fillId="20" borderId="0" applyNumberFormat="0" applyBorder="0" applyAlignment="0" applyProtection="0"/>
    <xf numFmtId="0" fontId="132" fillId="21" borderId="0" applyNumberFormat="0" applyBorder="0" applyAlignment="0" applyProtection="0"/>
    <xf numFmtId="0" fontId="132" fillId="26" borderId="0" applyNumberFormat="0" applyBorder="0" applyAlignment="0" applyProtection="0"/>
    <xf numFmtId="0" fontId="17" fillId="0" borderId="0"/>
    <xf numFmtId="0" fontId="139" fillId="0" borderId="0"/>
    <xf numFmtId="0" fontId="17" fillId="0" borderId="0"/>
    <xf numFmtId="0" fontId="17" fillId="0" borderId="0"/>
    <xf numFmtId="0" fontId="4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26" fillId="0" borderId="0"/>
    <xf numFmtId="0" fontId="68" fillId="0" borderId="0"/>
    <xf numFmtId="0" fontId="19" fillId="0" borderId="0"/>
    <xf numFmtId="0" fontId="17" fillId="0" borderId="0"/>
    <xf numFmtId="0" fontId="9" fillId="0" borderId="0"/>
    <xf numFmtId="0" fontId="17" fillId="0" borderId="0"/>
    <xf numFmtId="0" fontId="17" fillId="0" borderId="0"/>
    <xf numFmtId="0" fontId="17" fillId="0" borderId="0"/>
    <xf numFmtId="0" fontId="17" fillId="0" borderId="0"/>
    <xf numFmtId="0" fontId="91" fillId="0" borderId="0"/>
    <xf numFmtId="0" fontId="51" fillId="0" borderId="0"/>
    <xf numFmtId="0" fontId="17" fillId="0" borderId="0"/>
    <xf numFmtId="0" fontId="139" fillId="0" borderId="0"/>
    <xf numFmtId="0" fontId="139" fillId="0" borderId="0"/>
    <xf numFmtId="0" fontId="51" fillId="0" borderId="0"/>
    <xf numFmtId="0" fontId="139" fillId="0" borderId="0"/>
    <xf numFmtId="0" fontId="17" fillId="0" borderId="0"/>
    <xf numFmtId="0" fontId="139" fillId="0" borderId="0"/>
    <xf numFmtId="0" fontId="139" fillId="0" borderId="0"/>
    <xf numFmtId="0" fontId="71" fillId="0" borderId="0"/>
    <xf numFmtId="0" fontId="9" fillId="0" borderId="0"/>
    <xf numFmtId="0" fontId="71" fillId="0" borderId="0"/>
    <xf numFmtId="0" fontId="163" fillId="0" borderId="0"/>
    <xf numFmtId="0" fontId="71" fillId="0" borderId="0"/>
    <xf numFmtId="0" fontId="51" fillId="0" borderId="0"/>
    <xf numFmtId="0" fontId="17" fillId="0" borderId="0"/>
    <xf numFmtId="0" fontId="19" fillId="0" borderId="0"/>
    <xf numFmtId="0" fontId="17" fillId="0" borderId="0"/>
    <xf numFmtId="0" fontId="9" fillId="0" borderId="0"/>
    <xf numFmtId="0" fontId="9" fillId="0" borderId="0"/>
    <xf numFmtId="0" fontId="17" fillId="0" borderId="0"/>
    <xf numFmtId="0" fontId="17" fillId="0" borderId="0"/>
    <xf numFmtId="0" fontId="17" fillId="0" borderId="0"/>
    <xf numFmtId="0" fontId="9" fillId="0" borderId="0"/>
    <xf numFmtId="0" fontId="139" fillId="0" borderId="0"/>
    <xf numFmtId="0" fontId="9" fillId="0" borderId="0"/>
    <xf numFmtId="0" fontId="9" fillId="0" borderId="0"/>
    <xf numFmtId="0" fontId="51" fillId="0" borderId="0"/>
    <xf numFmtId="0" fontId="17" fillId="0" borderId="0"/>
    <xf numFmtId="0" fontId="140" fillId="0" borderId="0"/>
    <xf numFmtId="0" fontId="140" fillId="0" borderId="0"/>
    <xf numFmtId="0" fontId="140" fillId="0" borderId="0"/>
    <xf numFmtId="0" fontId="140" fillId="0" borderId="0"/>
    <xf numFmtId="0" fontId="140" fillId="0" borderId="0"/>
    <xf numFmtId="0" fontId="140" fillId="0" borderId="0"/>
    <xf numFmtId="0" fontId="140" fillId="0" borderId="0"/>
    <xf numFmtId="0" fontId="140" fillId="0" borderId="0"/>
    <xf numFmtId="0" fontId="140" fillId="0" borderId="0"/>
    <xf numFmtId="0" fontId="17" fillId="0" borderId="0"/>
    <xf numFmtId="0" fontId="9" fillId="0" borderId="0"/>
    <xf numFmtId="0" fontId="17" fillId="0" borderId="0"/>
    <xf numFmtId="0" fontId="140" fillId="0" borderId="0"/>
    <xf numFmtId="0" fontId="140" fillId="0" borderId="0"/>
    <xf numFmtId="0" fontId="17" fillId="0" borderId="0"/>
    <xf numFmtId="0" fontId="17" fillId="0" borderId="0"/>
    <xf numFmtId="0" fontId="9" fillId="0" borderId="0"/>
    <xf numFmtId="0" fontId="17" fillId="0" borderId="0"/>
    <xf numFmtId="0" fontId="14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9" fillId="0" borderId="0"/>
    <xf numFmtId="0" fontId="17" fillId="0" borderId="0"/>
    <xf numFmtId="0" fontId="9" fillId="0" borderId="0"/>
    <xf numFmtId="0" fontId="17" fillId="0" borderId="0"/>
    <xf numFmtId="0" fontId="9" fillId="0" borderId="0"/>
    <xf numFmtId="0" fontId="9" fillId="0" borderId="0"/>
    <xf numFmtId="0" fontId="17" fillId="0" borderId="0"/>
    <xf numFmtId="0" fontId="9" fillId="0" borderId="0"/>
    <xf numFmtId="0" fontId="9" fillId="0" borderId="0"/>
    <xf numFmtId="0" fontId="9" fillId="0" borderId="0"/>
    <xf numFmtId="0" fontId="164" fillId="0" borderId="0"/>
    <xf numFmtId="0" fontId="17" fillId="0" borderId="0"/>
    <xf numFmtId="0" fontId="17" fillId="0" borderId="0"/>
    <xf numFmtId="0" fontId="17" fillId="0" borderId="0"/>
    <xf numFmtId="0" fontId="17" fillId="0" borderId="0"/>
    <xf numFmtId="0" fontId="17" fillId="0" borderId="0"/>
    <xf numFmtId="0" fontId="9" fillId="0" borderId="0"/>
    <xf numFmtId="0" fontId="17" fillId="33" borderId="12" applyNumberFormat="0" applyFont="0" applyAlignment="0" applyProtection="0"/>
    <xf numFmtId="0" fontId="165" fillId="0" borderId="11" applyNumberFormat="0" applyFill="0" applyAlignment="0" applyProtection="0"/>
    <xf numFmtId="0" fontId="83" fillId="0" borderId="0" applyNumberFormat="0" applyFill="0" applyBorder="0" applyAlignment="0" applyProtection="0"/>
    <xf numFmtId="0" fontId="51" fillId="0" borderId="0" applyNumberFormat="0" applyFill="0" applyBorder="0" applyAlignment="0" applyProtection="0"/>
    <xf numFmtId="0" fontId="17" fillId="0" borderId="0" applyFont="0" applyFill="0" applyBorder="0" applyAlignment="0" applyProtection="0"/>
    <xf numFmtId="0" fontId="17" fillId="0" borderId="0"/>
    <xf numFmtId="0" fontId="126" fillId="0" borderId="0"/>
    <xf numFmtId="0" fontId="76" fillId="27" borderId="13" applyNumberFormat="0" applyAlignment="0" applyProtection="0"/>
    <xf numFmtId="9" fontId="17" fillId="0" borderId="0" applyFont="0" applyFill="0" applyBorder="0" applyAlignment="0" applyProtection="0"/>
    <xf numFmtId="9" fontId="17" fillId="0" borderId="0" applyFont="0" applyFill="0" applyBorder="0" applyAlignment="0" applyProtection="0"/>
    <xf numFmtId="9" fontId="22" fillId="0" borderId="0" applyFont="0" applyFill="0" applyBorder="0" applyAlignment="0" applyProtection="0"/>
    <xf numFmtId="9" fontId="139" fillId="0" borderId="0" applyFont="0" applyFill="0" applyBorder="0" applyAlignment="0" applyProtection="0"/>
    <xf numFmtId="9" fontId="17" fillId="0" borderId="0" applyFont="0" applyFill="0" applyBorder="0" applyAlignment="0" applyProtection="0">
      <alignment vertical="center"/>
    </xf>
    <xf numFmtId="9" fontId="17" fillId="0" borderId="0" applyFont="0" applyFill="0" applyBorder="0" applyAlignment="0" applyProtection="0"/>
    <xf numFmtId="9" fontId="17" fillId="0" borderId="0" applyFont="0" applyFill="0" applyBorder="0" applyAlignment="0" applyProtection="0"/>
    <xf numFmtId="9" fontId="139" fillId="0" borderId="0" applyFont="0" applyFill="0" applyBorder="0" applyAlignment="0" applyProtection="0"/>
    <xf numFmtId="9" fontId="139" fillId="0" borderId="0" applyFont="0" applyFill="0" applyBorder="0" applyAlignment="0" applyProtection="0"/>
    <xf numFmtId="9" fontId="17" fillId="0" borderId="0" applyFont="0" applyFill="0" applyBorder="0" applyAlignment="0" applyProtection="0"/>
    <xf numFmtId="227" fontId="166" fillId="0" borderId="0">
      <alignment horizontal="left"/>
    </xf>
    <xf numFmtId="0" fontId="51" fillId="0" borderId="0" applyNumberFormat="0" applyFill="0" applyBorder="0" applyAlignment="0" applyProtection="0"/>
    <xf numFmtId="227" fontId="167" fillId="0" borderId="0" applyAlignment="0"/>
    <xf numFmtId="0" fontId="168" fillId="0" borderId="25">
      <alignment horizontal="center"/>
      <protection locked="0"/>
    </xf>
    <xf numFmtId="14" fontId="55" fillId="0" borderId="0" applyFill="0" applyBorder="0" applyProtection="0">
      <alignment horizontal="center" vertical="top"/>
    </xf>
    <xf numFmtId="2" fontId="55" fillId="0" borderId="0" applyFill="0" applyBorder="0" applyProtection="0">
      <alignment horizontal="right" vertical="top"/>
    </xf>
    <xf numFmtId="2" fontId="55" fillId="0" borderId="0" applyFill="0" applyBorder="0" applyProtection="0">
      <alignment horizontal="right" vertical="top"/>
    </xf>
    <xf numFmtId="0" fontId="55" fillId="0" borderId="0" applyNumberFormat="0" applyFill="0" applyBorder="0" applyProtection="0">
      <alignment horizontal="center" vertical="top"/>
    </xf>
    <xf numFmtId="0" fontId="55" fillId="0" borderId="0" applyNumberFormat="0" applyFill="0" applyBorder="0" applyProtection="0">
      <alignment horizontal="left" vertical="top"/>
    </xf>
    <xf numFmtId="0" fontId="55" fillId="0" borderId="0" applyNumberFormat="0" applyFill="0" applyBorder="0" applyProtection="0">
      <alignment horizontal="left" vertical="top"/>
    </xf>
    <xf numFmtId="0" fontId="169" fillId="0" borderId="0"/>
    <xf numFmtId="0" fontId="161" fillId="0" borderId="0"/>
    <xf numFmtId="228" fontId="152" fillId="0" borderId="14">
      <alignment horizontal="right" vertical="center"/>
    </xf>
    <xf numFmtId="229" fontId="170" fillId="0" borderId="14">
      <alignment horizontal="right" vertical="center"/>
    </xf>
    <xf numFmtId="229" fontId="170" fillId="0" borderId="14">
      <alignment horizontal="right" vertical="center"/>
    </xf>
    <xf numFmtId="228" fontId="152" fillId="0" borderId="14">
      <alignment horizontal="right" vertical="center"/>
    </xf>
    <xf numFmtId="228" fontId="152" fillId="0" borderId="14">
      <alignment horizontal="right" vertical="center"/>
    </xf>
    <xf numFmtId="229" fontId="170" fillId="0" borderId="14">
      <alignment horizontal="right" vertical="center"/>
    </xf>
    <xf numFmtId="229" fontId="170" fillId="0" borderId="14">
      <alignment horizontal="right" vertical="center"/>
    </xf>
    <xf numFmtId="229" fontId="170" fillId="0" borderId="14">
      <alignment horizontal="right" vertical="center"/>
    </xf>
    <xf numFmtId="229" fontId="170" fillId="0" borderId="14">
      <alignment horizontal="right" vertical="center"/>
    </xf>
    <xf numFmtId="188" fontId="83" fillId="0" borderId="14">
      <alignment horizontal="right" vertical="center"/>
    </xf>
    <xf numFmtId="188" fontId="83" fillId="0" borderId="14">
      <alignment horizontal="right" vertical="center"/>
    </xf>
    <xf numFmtId="188" fontId="83" fillId="0" borderId="14">
      <alignment horizontal="right" vertical="center"/>
    </xf>
    <xf numFmtId="188" fontId="83" fillId="0" borderId="14">
      <alignment horizontal="right" vertical="center"/>
    </xf>
    <xf numFmtId="208" fontId="143" fillId="0" borderId="25">
      <protection hidden="1"/>
    </xf>
    <xf numFmtId="0" fontId="83"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85" fillId="0" borderId="0" applyNumberFormat="0" applyFill="0" applyBorder="0" applyAlignment="0" applyProtection="0"/>
    <xf numFmtId="0" fontId="171" fillId="27" borderId="3" applyNumberFormat="0" applyAlignment="0" applyProtection="0"/>
    <xf numFmtId="0" fontId="85" fillId="0" borderId="0" applyNumberFormat="0" applyFill="0" applyBorder="0" applyAlignment="0" applyProtection="0"/>
    <xf numFmtId="0" fontId="172" fillId="0" borderId="16" applyNumberFormat="0" applyFill="0" applyAlignment="0" applyProtection="0"/>
    <xf numFmtId="0" fontId="173" fillId="11" borderId="0" applyNumberFormat="0" applyBorder="0" applyAlignment="0" applyProtection="0"/>
    <xf numFmtId="0" fontId="17" fillId="0" borderId="32" applyNumberFormat="0" applyFont="0" applyFill="0" applyAlignment="0" applyProtection="0"/>
    <xf numFmtId="0" fontId="17" fillId="0" borderId="32" applyNumberFormat="0" applyFont="0" applyFill="0" applyAlignment="0" applyProtection="0"/>
    <xf numFmtId="0" fontId="17" fillId="0" borderId="32" applyNumberFormat="0" applyFont="0" applyFill="0" applyAlignment="0" applyProtection="0"/>
    <xf numFmtId="0" fontId="17" fillId="0" borderId="32" applyNumberFormat="0" applyFont="0" applyFill="0" applyAlignment="0" applyProtection="0"/>
    <xf numFmtId="0" fontId="17" fillId="0" borderId="32" applyNumberFormat="0" applyFont="0" applyFill="0" applyAlignment="0" applyProtection="0"/>
    <xf numFmtId="0" fontId="17" fillId="0" borderId="32" applyNumberFormat="0" applyFont="0" applyFill="0" applyAlignment="0" applyProtection="0"/>
    <xf numFmtId="0" fontId="17" fillId="0" borderId="32" applyNumberFormat="0" applyFont="0" applyFill="0" applyAlignment="0" applyProtection="0"/>
    <xf numFmtId="0" fontId="17" fillId="0" borderId="32" applyNumberFormat="0" applyFont="0" applyFill="0" applyAlignment="0" applyProtection="0"/>
    <xf numFmtId="0" fontId="17" fillId="0" borderId="32" applyNumberFormat="0" applyFont="0" applyFill="0" applyAlignment="0" applyProtection="0"/>
    <xf numFmtId="0" fontId="17" fillId="0" borderId="32" applyNumberFormat="0" applyFont="0" applyFill="0" applyAlignment="0" applyProtection="0"/>
    <xf numFmtId="0" fontId="17" fillId="0" borderId="32" applyNumberFormat="0" applyFont="0" applyFill="0" applyAlignment="0" applyProtection="0"/>
    <xf numFmtId="0" fontId="174" fillId="32" borderId="0" applyNumberFormat="0" applyBorder="0" applyAlignment="0" applyProtection="0"/>
    <xf numFmtId="0" fontId="175" fillId="0" borderId="0" applyNumberFormat="0" applyFill="0" applyBorder="0" applyAlignment="0" applyProtection="0"/>
    <xf numFmtId="0" fontId="176" fillId="0" borderId="0" applyNumberFormat="0" applyFill="0" applyBorder="0" applyAlignment="0" applyProtection="0"/>
    <xf numFmtId="0" fontId="21" fillId="0" borderId="30">
      <alignment horizontal="center"/>
    </xf>
    <xf numFmtId="0" fontId="177" fillId="0" borderId="33" applyFill="0" applyBorder="0" applyAlignment="0">
      <alignment horizontal="center"/>
    </xf>
    <xf numFmtId="5" fontId="62" fillId="0" borderId="17">
      <alignment horizontal="left" vertical="top"/>
    </xf>
    <xf numFmtId="5" fontId="62" fillId="0" borderId="17">
      <alignment horizontal="left" vertical="top"/>
    </xf>
    <xf numFmtId="5" fontId="62" fillId="0" borderId="17">
      <alignment horizontal="left" vertical="top"/>
    </xf>
    <xf numFmtId="5" fontId="62" fillId="0" borderId="17">
      <alignment horizontal="left" vertical="top"/>
    </xf>
    <xf numFmtId="5" fontId="62" fillId="0" borderId="17">
      <alignment horizontal="left" vertical="top"/>
    </xf>
    <xf numFmtId="164" fontId="62" fillId="0" borderId="17">
      <alignment horizontal="left" vertical="top"/>
    </xf>
    <xf numFmtId="164" fontId="62" fillId="0" borderId="17">
      <alignment horizontal="left" vertical="top"/>
    </xf>
    <xf numFmtId="164" fontId="62" fillId="0" borderId="17">
      <alignment horizontal="left" vertical="top"/>
    </xf>
    <xf numFmtId="5" fontId="62" fillId="0" borderId="17">
      <alignment horizontal="left" vertical="top"/>
    </xf>
    <xf numFmtId="5" fontId="91" fillId="0" borderId="19">
      <alignment horizontal="left" vertical="top"/>
    </xf>
    <xf numFmtId="230" fontId="91" fillId="0" borderId="19">
      <alignment horizontal="left" vertical="top"/>
    </xf>
    <xf numFmtId="5" fontId="91" fillId="0" borderId="19">
      <alignment horizontal="left" vertical="top"/>
    </xf>
    <xf numFmtId="5" fontId="91" fillId="0" borderId="19">
      <alignment horizontal="left" vertical="top"/>
    </xf>
    <xf numFmtId="5" fontId="91" fillId="0" borderId="19">
      <alignment horizontal="left" vertical="top"/>
    </xf>
    <xf numFmtId="5" fontId="91" fillId="0" borderId="19">
      <alignment horizontal="left" vertical="top"/>
    </xf>
    <xf numFmtId="164" fontId="91" fillId="0" borderId="19">
      <alignment horizontal="left" vertical="top"/>
    </xf>
    <xf numFmtId="164" fontId="91" fillId="0" borderId="19">
      <alignment horizontal="left" vertical="top"/>
    </xf>
    <xf numFmtId="164" fontId="91" fillId="0" borderId="19">
      <alignment horizontal="left" vertical="top"/>
    </xf>
    <xf numFmtId="5" fontId="91" fillId="0" borderId="19">
      <alignment horizontal="left" vertical="top"/>
    </xf>
    <xf numFmtId="0" fontId="93" fillId="0" borderId="0" applyNumberFormat="0" applyFill="0" applyBorder="0" applyAlignment="0" applyProtection="0"/>
    <xf numFmtId="0" fontId="160" fillId="0" borderId="0" applyNumberFormat="0" applyFont="0" applyFill="0" applyBorder="0" applyProtection="0">
      <alignment horizontal="center" vertical="center" wrapText="1"/>
    </xf>
    <xf numFmtId="0" fontId="17" fillId="0" borderId="0" applyFont="0" applyFill="0" applyBorder="0" applyAlignment="0" applyProtection="0"/>
    <xf numFmtId="0" fontId="17" fillId="0" borderId="0" applyFont="0" applyFill="0" applyBorder="0" applyAlignment="0" applyProtection="0"/>
    <xf numFmtId="0" fontId="178" fillId="10" borderId="0" applyNumberFormat="0" applyBorder="0" applyAlignment="0" applyProtection="0"/>
    <xf numFmtId="9" fontId="179" fillId="0" borderId="0" applyBorder="0" applyAlignment="0" applyProtection="0"/>
    <xf numFmtId="0" fontId="67" fillId="0" borderId="0" applyFont="0" applyFill="0" applyBorder="0" applyAlignment="0" applyProtection="0"/>
    <xf numFmtId="0" fontId="67" fillId="0" borderId="0" applyFont="0" applyFill="0" applyBorder="0" applyAlignment="0" applyProtection="0"/>
    <xf numFmtId="42" fontId="17" fillId="0" borderId="0" applyFont="0" applyFill="0" applyBorder="0" applyAlignment="0" applyProtection="0"/>
    <xf numFmtId="44" fontId="17" fillId="0" borderId="0" applyFont="0" applyFill="0" applyBorder="0" applyAlignment="0" applyProtection="0"/>
    <xf numFmtId="185" fontId="17" fillId="0" borderId="0" applyFont="0" applyFill="0" applyBorder="0" applyAlignment="0" applyProtection="0"/>
    <xf numFmtId="0" fontId="180" fillId="0" borderId="0"/>
    <xf numFmtId="43" fontId="17" fillId="0" borderId="0" applyFont="0" applyFill="0" applyBorder="0" applyAlignment="0" applyProtection="0"/>
    <xf numFmtId="0" fontId="8" fillId="0" borderId="0"/>
    <xf numFmtId="166" fontId="17" fillId="0" borderId="0" applyFont="0" applyFill="0" applyBorder="0" applyAlignment="0" applyProtection="0"/>
    <xf numFmtId="43" fontId="17" fillId="0" borderId="0" applyFont="0" applyFill="0" applyBorder="0" applyAlignment="0" applyProtection="0"/>
    <xf numFmtId="0" fontId="7" fillId="0" borderId="0"/>
    <xf numFmtId="185" fontId="17" fillId="0" borderId="0" applyFont="0" applyFill="0" applyBorder="0" applyAlignment="0" applyProtection="0"/>
    <xf numFmtId="185" fontId="17" fillId="0" borderId="0" applyFont="0" applyFill="0" applyBorder="0" applyAlignment="0" applyProtection="0"/>
    <xf numFmtId="0" fontId="6" fillId="0" borderId="0"/>
    <xf numFmtId="43" fontId="196" fillId="0" borderId="0" applyFont="0" applyFill="0" applyBorder="0" applyAlignment="0" applyProtection="0"/>
    <xf numFmtId="0" fontId="17" fillId="0" borderId="0"/>
    <xf numFmtId="0" fontId="5" fillId="0" borderId="0"/>
    <xf numFmtId="0" fontId="5" fillId="0" borderId="0"/>
    <xf numFmtId="43" fontId="5" fillId="0" borderId="0" applyFont="0" applyFill="0" applyBorder="0" applyAlignment="0" applyProtection="0"/>
    <xf numFmtId="167" fontId="17" fillId="0" borderId="0"/>
    <xf numFmtId="0" fontId="17" fillId="0" borderId="0"/>
    <xf numFmtId="43" fontId="17" fillId="0" borderId="0" applyFont="0" applyFill="0" applyBorder="0" applyAlignment="0" applyProtection="0"/>
    <xf numFmtId="0" fontId="4" fillId="0" borderId="0"/>
    <xf numFmtId="43"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10" fillId="0" borderId="0"/>
    <xf numFmtId="167" fontId="10" fillId="0" borderId="0"/>
    <xf numFmtId="167" fontId="10" fillId="0" borderId="0"/>
    <xf numFmtId="167" fontId="10"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3" fillId="0" borderId="0"/>
    <xf numFmtId="167" fontId="10" fillId="0" borderId="0"/>
    <xf numFmtId="166" fontId="10" fillId="0" borderId="0" applyFont="0" applyFill="0" applyBorder="0" applyAlignment="0" applyProtection="0"/>
    <xf numFmtId="167" fontId="10" fillId="0" borderId="0"/>
    <xf numFmtId="166" fontId="10"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17" fillId="0" borderId="0" applyFont="0" applyFill="0" applyBorder="0" applyAlignment="0" applyProtection="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217" fillId="0" borderId="0"/>
    <xf numFmtId="0" fontId="218" fillId="0" borderId="0"/>
    <xf numFmtId="0" fontId="15" fillId="0" borderId="0"/>
    <xf numFmtId="3" fontId="220" fillId="0" borderId="2"/>
    <xf numFmtId="0" fontId="221" fillId="0" borderId="0"/>
    <xf numFmtId="0" fontId="91" fillId="0" borderId="0"/>
    <xf numFmtId="207" fontId="17" fillId="0" borderId="0" applyFont="0" applyFill="0" applyBorder="0" applyAlignment="0" applyProtection="0"/>
    <xf numFmtId="0" fontId="222"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176" fontId="222" fillId="0" borderId="0" applyFont="0" applyFill="0" applyBorder="0" applyAlignment="0" applyProtection="0"/>
    <xf numFmtId="0" fontId="223" fillId="0" borderId="26"/>
    <xf numFmtId="175" fontId="222" fillId="0" borderId="0" applyFont="0" applyFill="0" applyBorder="0" applyAlignment="0" applyProtection="0"/>
    <xf numFmtId="0" fontId="222" fillId="0" borderId="0" applyFont="0" applyFill="0" applyBorder="0" applyAlignment="0" applyProtection="0"/>
    <xf numFmtId="0" fontId="17" fillId="0" borderId="0" applyFont="0" applyFill="0" applyBorder="0" applyAlignment="0" applyProtection="0"/>
    <xf numFmtId="0" fontId="17" fillId="0" borderId="0" applyFont="0" applyFill="0" applyBorder="0" applyAlignment="0" applyProtection="0"/>
    <xf numFmtId="0" fontId="224" fillId="0" borderId="0"/>
    <xf numFmtId="40" fontId="96" fillId="0" borderId="0" applyFont="0" applyFill="0" applyBorder="0" applyAlignment="0" applyProtection="0"/>
    <xf numFmtId="38" fontId="96" fillId="0" borderId="0" applyFont="0" applyFill="0" applyBorder="0" applyAlignment="0" applyProtection="0"/>
    <xf numFmtId="0" fontId="17" fillId="0" borderId="0" applyNumberFormat="0" applyFill="0" applyBorder="0" applyAlignment="0" applyProtection="0"/>
    <xf numFmtId="0" fontId="17" fillId="0" borderId="0"/>
    <xf numFmtId="243" fontId="51" fillId="0" borderId="0" applyFont="0" applyFill="0" applyBorder="0" applyAlignment="0" applyProtection="0"/>
    <xf numFmtId="0" fontId="27" fillId="0" borderId="0"/>
    <xf numFmtId="42" fontId="225"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0" fontId="27" fillId="0" borderId="0" applyFont="0" applyFill="0" applyBorder="0" applyAlignment="0" applyProtection="0"/>
    <xf numFmtId="0" fontId="91" fillId="0" borderId="0" applyNumberFormat="0" applyFill="0" applyBorder="0" applyAlignment="0" applyProtection="0"/>
    <xf numFmtId="42" fontId="225" fillId="0" borderId="0" applyFont="0" applyFill="0" applyBorder="0" applyAlignment="0" applyProtection="0"/>
    <xf numFmtId="196" fontId="145" fillId="0" borderId="0" applyFont="0" applyFill="0" applyBorder="0" applyAlignment="0" applyProtection="0"/>
    <xf numFmtId="195" fontId="145" fillId="0" borderId="0" applyFont="0" applyFill="0" applyBorder="0" applyAlignment="0" applyProtection="0"/>
    <xf numFmtId="244" fontId="225" fillId="0" borderId="0" applyFont="0" applyFill="0" applyBorder="0" applyAlignment="0" applyProtection="0"/>
    <xf numFmtId="171" fontId="145" fillId="0" borderId="0" applyFont="0" applyFill="0" applyBorder="0" applyAlignment="0" applyProtection="0"/>
    <xf numFmtId="42" fontId="225" fillId="0" borderId="0" applyFont="0" applyFill="0" applyBorder="0" applyAlignment="0" applyProtection="0"/>
    <xf numFmtId="244" fontId="225" fillId="0" borderId="0" applyFont="0" applyFill="0" applyBorder="0" applyAlignment="0" applyProtection="0"/>
    <xf numFmtId="195" fontId="145" fillId="0" borderId="0" applyFont="0" applyFill="0" applyBorder="0" applyAlignment="0" applyProtection="0"/>
    <xf numFmtId="245" fontId="225" fillId="0" borderId="0" applyFont="0" applyFill="0" applyBorder="0" applyAlignment="0" applyProtection="0"/>
    <xf numFmtId="171" fontId="145" fillId="0" borderId="0" applyFont="0" applyFill="0" applyBorder="0" applyAlignment="0" applyProtection="0"/>
    <xf numFmtId="195" fontId="145" fillId="0" borderId="0" applyFont="0" applyFill="0" applyBorder="0" applyAlignment="0" applyProtection="0"/>
    <xf numFmtId="245" fontId="225" fillId="0" borderId="0" applyFont="0" applyFill="0" applyBorder="0" applyAlignment="0" applyProtection="0"/>
    <xf numFmtId="244" fontId="225" fillId="0" borderId="0" applyFont="0" applyFill="0" applyBorder="0" applyAlignment="0" applyProtection="0"/>
    <xf numFmtId="171" fontId="145" fillId="0" borderId="0" applyFont="0" applyFill="0" applyBorder="0" applyAlignment="0" applyProtection="0"/>
    <xf numFmtId="196" fontId="145" fillId="0" borderId="0" applyFont="0" applyFill="0" applyBorder="0" applyAlignment="0" applyProtection="0"/>
    <xf numFmtId="171" fontId="145" fillId="0" borderId="0" applyFont="0" applyFill="0" applyBorder="0" applyAlignment="0" applyProtection="0"/>
    <xf numFmtId="245" fontId="225" fillId="0" borderId="0" applyFont="0" applyFill="0" applyBorder="0" applyAlignment="0" applyProtection="0"/>
    <xf numFmtId="244" fontId="225" fillId="0" borderId="0" applyFont="0" applyFill="0" applyBorder="0" applyAlignment="0" applyProtection="0"/>
    <xf numFmtId="196" fontId="145" fillId="0" borderId="0" applyFont="0" applyFill="0" applyBorder="0" applyAlignment="0" applyProtection="0"/>
    <xf numFmtId="195" fontId="145" fillId="0" borderId="0" applyFon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174" fontId="226" fillId="0" borderId="0" applyFont="0" applyFill="0" applyBorder="0" applyAlignment="0" applyProtection="0"/>
    <xf numFmtId="246" fontId="83" fillId="0" borderId="0" applyFont="0" applyFill="0" applyBorder="0" applyAlignment="0" applyProtection="0"/>
    <xf numFmtId="6" fontId="100" fillId="0" borderId="0" applyFont="0" applyFill="0" applyBorder="0" applyAlignment="0" applyProtection="0"/>
    <xf numFmtId="243" fontId="91" fillId="0" borderId="0" applyFont="0" applyFill="0" applyBorder="0" applyAlignment="0" applyProtection="0"/>
    <xf numFmtId="196" fontId="99" fillId="0" borderId="0" applyFont="0" applyFill="0" applyBorder="0" applyAlignment="0" applyProtection="0"/>
    <xf numFmtId="6" fontId="100" fillId="0" borderId="0" applyFont="0" applyFill="0" applyBorder="0" applyAlignment="0" applyProtection="0"/>
    <xf numFmtId="243" fontId="91" fillId="0" borderId="0" applyFont="0" applyFill="0" applyBorder="0" applyAlignment="0" applyProtection="0"/>
    <xf numFmtId="175" fontId="83" fillId="0" borderId="0" applyFont="0" applyFill="0" applyBorder="0" applyAlignment="0" applyProtection="0"/>
    <xf numFmtId="247" fontId="67" fillId="0" borderId="0" applyFont="0" applyFill="0" applyBorder="0" applyAlignment="0" applyProtection="0"/>
    <xf numFmtId="0" fontId="74" fillId="0" borderId="0"/>
    <xf numFmtId="0" fontId="30" fillId="0" borderId="0"/>
    <xf numFmtId="0" fontId="126" fillId="0" borderId="0"/>
    <xf numFmtId="1" fontId="227" fillId="0" borderId="2" applyBorder="0" applyAlignment="0">
      <alignment horizontal="center"/>
    </xf>
    <xf numFmtId="3" fontId="220" fillId="0" borderId="2"/>
    <xf numFmtId="3" fontId="220" fillId="0" borderId="2"/>
    <xf numFmtId="0" fontId="31" fillId="8" borderId="0"/>
    <xf numFmtId="0" fontId="31" fillId="8" borderId="0"/>
    <xf numFmtId="0" fontId="31" fillId="8" borderId="0"/>
    <xf numFmtId="0" fontId="168" fillId="8" borderId="0"/>
    <xf numFmtId="0" fontId="31" fillId="8" borderId="0"/>
    <xf numFmtId="0" fontId="31" fillId="8" borderId="0"/>
    <xf numFmtId="0" fontId="168" fillId="8" borderId="0"/>
    <xf numFmtId="0" fontId="168" fillId="8" borderId="0"/>
    <xf numFmtId="0" fontId="168" fillId="8" borderId="0"/>
    <xf numFmtId="0" fontId="31" fillId="8" borderId="0"/>
    <xf numFmtId="0" fontId="31" fillId="8" borderId="0"/>
    <xf numFmtId="0" fontId="31" fillId="8" borderId="0"/>
    <xf numFmtId="0" fontId="168" fillId="8" borderId="0"/>
    <xf numFmtId="0" fontId="31" fillId="8" borderId="0"/>
    <xf numFmtId="0" fontId="31" fillId="8" borderId="0"/>
    <xf numFmtId="0" fontId="168" fillId="8" borderId="0"/>
    <xf numFmtId="0" fontId="31" fillId="8" borderId="0"/>
    <xf numFmtId="0" fontId="168" fillId="8" borderId="0"/>
    <xf numFmtId="0" fontId="31" fillId="8" borderId="0"/>
    <xf numFmtId="0" fontId="31" fillId="8" borderId="0"/>
    <xf numFmtId="0" fontId="31" fillId="8" borderId="0"/>
    <xf numFmtId="0" fontId="168" fillId="8" borderId="0"/>
    <xf numFmtId="0" fontId="31" fillId="8" borderId="0"/>
    <xf numFmtId="0" fontId="168" fillId="8" borderId="0"/>
    <xf numFmtId="0" fontId="168" fillId="8" borderId="0"/>
    <xf numFmtId="0" fontId="31" fillId="8" borderId="0"/>
    <xf numFmtId="0" fontId="31" fillId="8" borderId="0"/>
    <xf numFmtId="0" fontId="31" fillId="8" borderId="0"/>
    <xf numFmtId="0" fontId="31" fillId="8" borderId="0"/>
    <xf numFmtId="0" fontId="31" fillId="8" borderId="0"/>
    <xf numFmtId="0" fontId="168" fillId="8" borderId="0"/>
    <xf numFmtId="0" fontId="31" fillId="8" borderId="0"/>
    <xf numFmtId="0" fontId="31" fillId="8" borderId="0"/>
    <xf numFmtId="0" fontId="31" fillId="8" borderId="0"/>
    <xf numFmtId="0" fontId="31" fillId="8" borderId="0"/>
    <xf numFmtId="0" fontId="31" fillId="8" borderId="0"/>
    <xf numFmtId="0" fontId="168" fillId="8" borderId="0"/>
    <xf numFmtId="0" fontId="168" fillId="8" borderId="0"/>
    <xf numFmtId="0" fontId="31" fillId="8" borderId="0"/>
    <xf numFmtId="0" fontId="31" fillId="8" borderId="0"/>
    <xf numFmtId="0" fontId="31" fillId="8" borderId="0"/>
    <xf numFmtId="0" fontId="31" fillId="8" borderId="0"/>
    <xf numFmtId="0" fontId="168" fillId="8" borderId="0"/>
    <xf numFmtId="0" fontId="168" fillId="8" borderId="0"/>
    <xf numFmtId="0" fontId="31" fillId="8" borderId="0"/>
    <xf numFmtId="0" fontId="51" fillId="8" borderId="0"/>
    <xf numFmtId="0" fontId="31" fillId="8" borderId="0"/>
    <xf numFmtId="0" fontId="31" fillId="8" borderId="0"/>
    <xf numFmtId="0" fontId="31" fillId="8" borderId="0"/>
    <xf numFmtId="0" fontId="168" fillId="8" borderId="0"/>
    <xf numFmtId="0" fontId="168" fillId="8" borderId="0"/>
    <xf numFmtId="0" fontId="168" fillId="8" borderId="0"/>
    <xf numFmtId="0" fontId="31" fillId="8" borderId="0"/>
    <xf numFmtId="0" fontId="168" fillId="8" borderId="0"/>
    <xf numFmtId="0" fontId="168" fillId="8" borderId="0"/>
    <xf numFmtId="0" fontId="168" fillId="8" borderId="0"/>
    <xf numFmtId="0" fontId="31" fillId="8" borderId="0"/>
    <xf numFmtId="0" fontId="168" fillId="8" borderId="0"/>
    <xf numFmtId="0" fontId="31" fillId="8" borderId="0"/>
    <xf numFmtId="0" fontId="168" fillId="8" borderId="0"/>
    <xf numFmtId="0" fontId="168" fillId="8" borderId="0"/>
    <xf numFmtId="0" fontId="168" fillId="8" borderId="0"/>
    <xf numFmtId="0" fontId="168" fillId="8" borderId="0"/>
    <xf numFmtId="0" fontId="31" fillId="8" borderId="0"/>
    <xf numFmtId="0" fontId="168" fillId="8" borderId="0"/>
    <xf numFmtId="0" fontId="168" fillId="8" borderId="0"/>
    <xf numFmtId="0" fontId="168" fillId="8" borderId="0"/>
    <xf numFmtId="0" fontId="168" fillId="8" borderId="0"/>
    <xf numFmtId="0" fontId="31" fillId="8" borderId="0"/>
    <xf numFmtId="0" fontId="31" fillId="8" borderId="0"/>
    <xf numFmtId="0" fontId="31" fillId="8" borderId="0"/>
    <xf numFmtId="0" fontId="168" fillId="8" borderId="0"/>
    <xf numFmtId="0" fontId="31" fillId="8" borderId="0"/>
    <xf numFmtId="0" fontId="31" fillId="8" borderId="0"/>
    <xf numFmtId="0" fontId="168" fillId="8" borderId="0"/>
    <xf numFmtId="0" fontId="168" fillId="8" borderId="0"/>
    <xf numFmtId="0" fontId="168" fillId="8" borderId="0"/>
    <xf numFmtId="0" fontId="168" fillId="8" borderId="0"/>
    <xf numFmtId="0" fontId="168" fillId="8" borderId="0"/>
    <xf numFmtId="0" fontId="31" fillId="8" borderId="0"/>
    <xf numFmtId="0" fontId="168" fillId="8" borderId="0"/>
    <xf numFmtId="0" fontId="168" fillId="8" borderId="0"/>
    <xf numFmtId="0" fontId="168" fillId="8" borderId="0"/>
    <xf numFmtId="0" fontId="168" fillId="8" borderId="0"/>
    <xf numFmtId="0" fontId="31" fillId="8" borderId="0"/>
    <xf numFmtId="0" fontId="31" fillId="8" borderId="0"/>
    <xf numFmtId="0" fontId="31" fillId="8" borderId="0"/>
    <xf numFmtId="0" fontId="168" fillId="8" borderId="0"/>
    <xf numFmtId="0" fontId="31" fillId="8" borderId="0"/>
    <xf numFmtId="0" fontId="31" fillId="8" borderId="0"/>
    <xf numFmtId="0" fontId="31" fillId="8" borderId="0"/>
    <xf numFmtId="0" fontId="168" fillId="8" borderId="0"/>
    <xf numFmtId="0" fontId="31" fillId="8" borderId="0"/>
    <xf numFmtId="0" fontId="31" fillId="8" borderId="0"/>
    <xf numFmtId="0" fontId="31" fillId="8" borderId="0"/>
    <xf numFmtId="0" fontId="168" fillId="8" borderId="0"/>
    <xf numFmtId="0" fontId="168" fillId="8" borderId="0"/>
    <xf numFmtId="0" fontId="31" fillId="8" borderId="0"/>
    <xf numFmtId="0" fontId="31" fillId="8" borderId="0"/>
    <xf numFmtId="0" fontId="168" fillId="8" borderId="0"/>
    <xf numFmtId="0" fontId="31" fillId="8" borderId="0"/>
    <xf numFmtId="0" fontId="31" fillId="8" borderId="0"/>
    <xf numFmtId="0" fontId="168" fillId="8" borderId="0"/>
    <xf numFmtId="0" fontId="31" fillId="8" borderId="0"/>
    <xf numFmtId="0" fontId="31" fillId="8" borderId="0"/>
    <xf numFmtId="0" fontId="168" fillId="8" borderId="0"/>
    <xf numFmtId="0" fontId="31" fillId="8" borderId="0"/>
    <xf numFmtId="0" fontId="168" fillId="8" borderId="0"/>
    <xf numFmtId="0" fontId="31" fillId="8" borderId="0"/>
    <xf numFmtId="0" fontId="31" fillId="8" borderId="0"/>
    <xf numFmtId="0" fontId="31" fillId="8" borderId="0"/>
    <xf numFmtId="0" fontId="31" fillId="8" borderId="0"/>
    <xf numFmtId="0" fontId="168" fillId="8" borderId="0"/>
    <xf numFmtId="0" fontId="168" fillId="8" borderId="0"/>
    <xf numFmtId="0" fontId="31" fillId="8" borderId="0"/>
    <xf numFmtId="0" fontId="168" fillId="8" borderId="0"/>
    <xf numFmtId="0" fontId="228" fillId="0" borderId="2" applyNumberFormat="0" applyFont="0" applyBorder="0">
      <alignment horizontal="left" indent="2"/>
    </xf>
    <xf numFmtId="0" fontId="228" fillId="0" borderId="2" applyNumberFormat="0" applyFont="0" applyBorder="0">
      <alignment horizontal="left" indent="2"/>
    </xf>
    <xf numFmtId="9" fontId="229" fillId="0" borderId="0" applyFont="0" applyFill="0" applyBorder="0" applyAlignment="0" applyProtection="0"/>
    <xf numFmtId="9" fontId="230" fillId="0" borderId="0" applyFont="0" applyFill="0" applyBorder="0" applyAlignment="0" applyProtection="0"/>
    <xf numFmtId="0" fontId="51" fillId="0" borderId="27" applyFont="0" applyFill="0" applyAlignment="0"/>
    <xf numFmtId="9" fontId="231" fillId="0" borderId="0" applyBorder="0" applyAlignment="0" applyProtection="0"/>
    <xf numFmtId="0" fontId="32" fillId="8" borderId="0"/>
    <xf numFmtId="0" fontId="32" fillId="8" borderId="0"/>
    <xf numFmtId="0" fontId="168" fillId="8" borderId="0"/>
    <xf numFmtId="0" fontId="32" fillId="8" borderId="0"/>
    <xf numFmtId="0" fontId="32" fillId="8" borderId="0"/>
    <xf numFmtId="0" fontId="168" fillId="8" borderId="0"/>
    <xf numFmtId="0" fontId="168" fillId="8" borderId="0"/>
    <xf numFmtId="0" fontId="168" fillId="8" borderId="0"/>
    <xf numFmtId="0" fontId="32" fillId="8" borderId="0"/>
    <xf numFmtId="0" fontId="32" fillId="8" borderId="0"/>
    <xf numFmtId="0" fontId="32" fillId="8" borderId="0"/>
    <xf numFmtId="0" fontId="168" fillId="8" borderId="0"/>
    <xf numFmtId="0" fontId="32" fillId="8" borderId="0"/>
    <xf numFmtId="0" fontId="32" fillId="8" borderId="0"/>
    <xf numFmtId="0" fontId="168" fillId="8" borderId="0"/>
    <xf numFmtId="0" fontId="32" fillId="8" borderId="0"/>
    <xf numFmtId="0" fontId="168" fillId="8" borderId="0"/>
    <xf numFmtId="0" fontId="32" fillId="8" borderId="0"/>
    <xf numFmtId="0" fontId="32" fillId="8" borderId="0"/>
    <xf numFmtId="0" fontId="32" fillId="8" borderId="0"/>
    <xf numFmtId="0" fontId="168" fillId="8" borderId="0"/>
    <xf numFmtId="0" fontId="32" fillId="8" borderId="0"/>
    <xf numFmtId="0" fontId="168" fillId="8" borderId="0"/>
    <xf numFmtId="0" fontId="168" fillId="8" borderId="0"/>
    <xf numFmtId="0" fontId="32" fillId="8" borderId="0"/>
    <xf numFmtId="0" fontId="32" fillId="8" borderId="0"/>
    <xf numFmtId="0" fontId="32" fillId="8" borderId="0"/>
    <xf numFmtId="0" fontId="32" fillId="8" borderId="0"/>
    <xf numFmtId="0" fontId="32" fillId="8" borderId="0"/>
    <xf numFmtId="0" fontId="168" fillId="8" borderId="0"/>
    <xf numFmtId="0" fontId="32" fillId="8" borderId="0"/>
    <xf numFmtId="0" fontId="32" fillId="8" borderId="0"/>
    <xf numFmtId="0" fontId="32" fillId="8" borderId="0"/>
    <xf numFmtId="0" fontId="32" fillId="8" borderId="0"/>
    <xf numFmtId="0" fontId="32" fillId="8" borderId="0"/>
    <xf numFmtId="0" fontId="168" fillId="8" borderId="0"/>
    <xf numFmtId="0" fontId="168" fillId="8" borderId="0"/>
    <xf numFmtId="0" fontId="32" fillId="8" borderId="0"/>
    <xf numFmtId="0" fontId="32" fillId="8" borderId="0"/>
    <xf numFmtId="0" fontId="32" fillId="8" borderId="0"/>
    <xf numFmtId="0" fontId="32" fillId="8" borderId="0"/>
    <xf numFmtId="0" fontId="168" fillId="8" borderId="0"/>
    <xf numFmtId="0" fontId="168" fillId="8" borderId="0"/>
    <xf numFmtId="0" fontId="32" fillId="8" borderId="0"/>
    <xf numFmtId="0" fontId="51" fillId="8" borderId="0"/>
    <xf numFmtId="0" fontId="32" fillId="8" borderId="0"/>
    <xf numFmtId="0" fontId="32" fillId="8" borderId="0"/>
    <xf numFmtId="0" fontId="32" fillId="8" borderId="0"/>
    <xf numFmtId="0" fontId="168" fillId="8" borderId="0"/>
    <xf numFmtId="0" fontId="168" fillId="8" borderId="0"/>
    <xf numFmtId="0" fontId="168" fillId="8" borderId="0"/>
    <xf numFmtId="0" fontId="32" fillId="8" borderId="0"/>
    <xf numFmtId="0" fontId="168" fillId="8" borderId="0"/>
    <xf numFmtId="0" fontId="168" fillId="8" borderId="0"/>
    <xf numFmtId="0" fontId="168" fillId="8" borderId="0"/>
    <xf numFmtId="0" fontId="32" fillId="8" borderId="0"/>
    <xf numFmtId="0" fontId="168" fillId="8" borderId="0"/>
    <xf numFmtId="0" fontId="32" fillId="8" borderId="0"/>
    <xf numFmtId="0" fontId="168" fillId="8" borderId="0"/>
    <xf numFmtId="0" fontId="168" fillId="8" borderId="0"/>
    <xf numFmtId="0" fontId="168" fillId="8" borderId="0"/>
    <xf numFmtId="0" fontId="168" fillId="8" borderId="0"/>
    <xf numFmtId="0" fontId="32" fillId="8" borderId="0"/>
    <xf numFmtId="0" fontId="168" fillId="8" borderId="0"/>
    <xf numFmtId="0" fontId="168" fillId="8" borderId="0"/>
    <xf numFmtId="0" fontId="168" fillId="8" borderId="0"/>
    <xf numFmtId="0" fontId="168" fillId="8" borderId="0"/>
    <xf numFmtId="0" fontId="32" fillId="8" borderId="0"/>
    <xf numFmtId="0" fontId="32" fillId="8" borderId="0"/>
    <xf numFmtId="0" fontId="32" fillId="8" borderId="0"/>
    <xf numFmtId="0" fontId="168" fillId="8" borderId="0"/>
    <xf numFmtId="0" fontId="32" fillId="8" borderId="0"/>
    <xf numFmtId="0" fontId="32" fillId="8" borderId="0"/>
    <xf numFmtId="0" fontId="168" fillId="8" borderId="0"/>
    <xf numFmtId="0" fontId="168" fillId="8" borderId="0"/>
    <xf numFmtId="0" fontId="168" fillId="8" borderId="0"/>
    <xf numFmtId="0" fontId="168" fillId="8" borderId="0"/>
    <xf numFmtId="0" fontId="168" fillId="8" borderId="0"/>
    <xf numFmtId="0" fontId="32" fillId="8" borderId="0"/>
    <xf numFmtId="0" fontId="168" fillId="8" borderId="0"/>
    <xf numFmtId="0" fontId="168" fillId="8" borderId="0"/>
    <xf numFmtId="0" fontId="168" fillId="8" borderId="0"/>
    <xf numFmtId="0" fontId="168" fillId="8" borderId="0"/>
    <xf numFmtId="0" fontId="32" fillId="8" borderId="0"/>
    <xf numFmtId="0" fontId="32" fillId="8" borderId="0"/>
    <xf numFmtId="0" fontId="32" fillId="8" borderId="0"/>
    <xf numFmtId="0" fontId="168" fillId="8" borderId="0"/>
    <xf numFmtId="0" fontId="32" fillId="8" borderId="0"/>
    <xf numFmtId="0" fontId="32" fillId="8" borderId="0"/>
    <xf numFmtId="0" fontId="32" fillId="8" borderId="0"/>
    <xf numFmtId="0" fontId="168" fillId="8" borderId="0"/>
    <xf numFmtId="0" fontId="32" fillId="8" borderId="0"/>
    <xf numFmtId="0" fontId="32" fillId="8" borderId="0"/>
    <xf numFmtId="0" fontId="32" fillId="8" borderId="0"/>
    <xf numFmtId="0" fontId="168" fillId="8" borderId="0"/>
    <xf numFmtId="0" fontId="168" fillId="8" borderId="0"/>
    <xf numFmtId="0" fontId="32" fillId="8" borderId="0"/>
    <xf numFmtId="0" fontId="32" fillId="8" borderId="0"/>
    <xf numFmtId="0" fontId="168" fillId="8" borderId="0"/>
    <xf numFmtId="0" fontId="32" fillId="8" borderId="0"/>
    <xf numFmtId="0" fontId="32" fillId="8" borderId="0"/>
    <xf numFmtId="0" fontId="168" fillId="8" borderId="0"/>
    <xf numFmtId="0" fontId="32" fillId="8" borderId="0"/>
    <xf numFmtId="0" fontId="32" fillId="8" borderId="0"/>
    <xf numFmtId="0" fontId="168" fillId="8" borderId="0"/>
    <xf numFmtId="0" fontId="32" fillId="8" borderId="0"/>
    <xf numFmtId="0" fontId="168" fillId="8" borderId="0"/>
    <xf numFmtId="0" fontId="32" fillId="8" borderId="0"/>
    <xf numFmtId="0" fontId="32" fillId="8" borderId="0"/>
    <xf numFmtId="0" fontId="32" fillId="8" borderId="0"/>
    <xf numFmtId="0" fontId="32" fillId="8" borderId="0"/>
    <xf numFmtId="0" fontId="168" fillId="8" borderId="0"/>
    <xf numFmtId="0" fontId="168" fillId="8" borderId="0"/>
    <xf numFmtId="0" fontId="32" fillId="8" borderId="0"/>
    <xf numFmtId="0" fontId="168" fillId="8" borderId="0"/>
    <xf numFmtId="0" fontId="228" fillId="0" borderId="2" applyNumberFormat="0" applyFont="0" applyBorder="0" applyAlignment="0">
      <alignment horizontal="center"/>
    </xf>
    <xf numFmtId="0" fontId="228" fillId="0" borderId="2" applyNumberFormat="0" applyFont="0" applyBorder="0" applyAlignment="0">
      <alignment horizontal="center"/>
    </xf>
    <xf numFmtId="0" fontId="17" fillId="0" borderId="0"/>
    <xf numFmtId="0" fontId="33" fillId="8" borderId="0"/>
    <xf numFmtId="0" fontId="33" fillId="8" borderId="0"/>
    <xf numFmtId="0" fontId="168" fillId="8" borderId="0"/>
    <xf numFmtId="0" fontId="33" fillId="8" borderId="0"/>
    <xf numFmtId="0" fontId="33" fillId="8" borderId="0"/>
    <xf numFmtId="0" fontId="168" fillId="8" borderId="0"/>
    <xf numFmtId="0" fontId="168" fillId="8" borderId="0"/>
    <xf numFmtId="0" fontId="168" fillId="8" borderId="0"/>
    <xf numFmtId="0" fontId="33" fillId="8" borderId="0"/>
    <xf numFmtId="0" fontId="33" fillId="8" borderId="0"/>
    <xf numFmtId="0" fontId="33" fillId="8" borderId="0"/>
    <xf numFmtId="0" fontId="168" fillId="8" borderId="0"/>
    <xf numFmtId="0" fontId="33" fillId="8" borderId="0"/>
    <xf numFmtId="0" fontId="33" fillId="8" borderId="0"/>
    <xf numFmtId="0" fontId="168" fillId="8" borderId="0"/>
    <xf numFmtId="0" fontId="33" fillId="8" borderId="0"/>
    <xf numFmtId="0" fontId="168" fillId="8" borderId="0"/>
    <xf numFmtId="0" fontId="33" fillId="8" borderId="0"/>
    <xf numFmtId="0" fontId="33" fillId="8" borderId="0"/>
    <xf numFmtId="0" fontId="33" fillId="8" borderId="0"/>
    <xf numFmtId="0" fontId="168" fillId="8" borderId="0"/>
    <xf numFmtId="0" fontId="33" fillId="8" borderId="0"/>
    <xf numFmtId="0" fontId="168" fillId="8" borderId="0"/>
    <xf numFmtId="0" fontId="168" fillId="8" borderId="0"/>
    <xf numFmtId="0" fontId="33" fillId="8" borderId="0"/>
    <xf numFmtId="0" fontId="33" fillId="8" borderId="0"/>
    <xf numFmtId="0" fontId="33" fillId="8" borderId="0"/>
    <xf numFmtId="0" fontId="33" fillId="8" borderId="0"/>
    <xf numFmtId="0" fontId="33" fillId="8" borderId="0"/>
    <xf numFmtId="0" fontId="168" fillId="8" borderId="0"/>
    <xf numFmtId="0" fontId="33" fillId="8" borderId="0"/>
    <xf numFmtId="0" fontId="33" fillId="8" borderId="0"/>
    <xf numFmtId="0" fontId="33" fillId="8" borderId="0"/>
    <xf numFmtId="0" fontId="33" fillId="8" borderId="0"/>
    <xf numFmtId="0" fontId="33" fillId="8" borderId="0"/>
    <xf numFmtId="0" fontId="168" fillId="8" borderId="0"/>
    <xf numFmtId="0" fontId="168" fillId="8" borderId="0"/>
    <xf numFmtId="0" fontId="33" fillId="8" borderId="0"/>
    <xf numFmtId="0" fontId="33" fillId="8" borderId="0"/>
    <xf numFmtId="0" fontId="33" fillId="8" borderId="0"/>
    <xf numFmtId="0" fontId="33" fillId="8" borderId="0"/>
    <xf numFmtId="0" fontId="168" fillId="8" borderId="0"/>
    <xf numFmtId="0" fontId="168" fillId="8" borderId="0"/>
    <xf numFmtId="0" fontId="33" fillId="8" borderId="0"/>
    <xf numFmtId="0" fontId="51" fillId="8" borderId="0"/>
    <xf numFmtId="0" fontId="33" fillId="8" borderId="0"/>
    <xf numFmtId="0" fontId="33" fillId="8" borderId="0"/>
    <xf numFmtId="0" fontId="33" fillId="8" borderId="0"/>
    <xf numFmtId="0" fontId="168" fillId="8" borderId="0"/>
    <xf numFmtId="0" fontId="168" fillId="8" borderId="0"/>
    <xf numFmtId="0" fontId="168" fillId="8" borderId="0"/>
    <xf numFmtId="0" fontId="33" fillId="8" borderId="0"/>
    <xf numFmtId="0" fontId="168" fillId="8" borderId="0"/>
    <xf numFmtId="0" fontId="168" fillId="8" borderId="0"/>
    <xf numFmtId="0" fontId="168" fillId="8" borderId="0"/>
    <xf numFmtId="0" fontId="33" fillId="8" borderId="0"/>
    <xf numFmtId="0" fontId="168" fillId="8" borderId="0"/>
    <xf numFmtId="0" fontId="33" fillId="8" borderId="0"/>
    <xf numFmtId="0" fontId="168" fillId="8" borderId="0"/>
    <xf numFmtId="0" fontId="168" fillId="8" borderId="0"/>
    <xf numFmtId="0" fontId="168" fillId="8" borderId="0"/>
    <xf numFmtId="0" fontId="168" fillId="8" borderId="0"/>
    <xf numFmtId="0" fontId="33" fillId="8" borderId="0"/>
    <xf numFmtId="0" fontId="168" fillId="8" borderId="0"/>
    <xf numFmtId="0" fontId="168" fillId="8" borderId="0"/>
    <xf numFmtId="0" fontId="168" fillId="8" borderId="0"/>
    <xf numFmtId="0" fontId="168" fillId="8" borderId="0"/>
    <xf numFmtId="0" fontId="33" fillId="8" borderId="0"/>
    <xf numFmtId="0" fontId="33" fillId="8" borderId="0"/>
    <xf numFmtId="0" fontId="33" fillId="8" borderId="0"/>
    <xf numFmtId="0" fontId="168" fillId="8" borderId="0"/>
    <xf numFmtId="0" fontId="33" fillId="8" borderId="0"/>
    <xf numFmtId="0" fontId="33" fillId="8" borderId="0"/>
    <xf numFmtId="0" fontId="168" fillId="8" borderId="0"/>
    <xf numFmtId="0" fontId="168" fillId="8" borderId="0"/>
    <xf numFmtId="0" fontId="168" fillId="8" borderId="0"/>
    <xf numFmtId="0" fontId="168" fillId="8" borderId="0"/>
    <xf numFmtId="0" fontId="168" fillId="8" borderId="0"/>
    <xf numFmtId="0" fontId="33" fillId="8" borderId="0"/>
    <xf numFmtId="0" fontId="168" fillId="8" borderId="0"/>
    <xf numFmtId="0" fontId="168" fillId="8" borderId="0"/>
    <xf numFmtId="0" fontId="168" fillId="8" borderId="0"/>
    <xf numFmtId="0" fontId="168" fillId="8" borderId="0"/>
    <xf numFmtId="0" fontId="33" fillId="8" borderId="0"/>
    <xf numFmtId="0" fontId="33" fillId="8" borderId="0"/>
    <xf numFmtId="0" fontId="33" fillId="8" borderId="0"/>
    <xf numFmtId="0" fontId="168" fillId="8" borderId="0"/>
    <xf numFmtId="0" fontId="33" fillId="8" borderId="0"/>
    <xf numFmtId="0" fontId="33" fillId="8" borderId="0"/>
    <xf numFmtId="0" fontId="33" fillId="8" borderId="0"/>
    <xf numFmtId="0" fontId="168" fillId="8" borderId="0"/>
    <xf numFmtId="0" fontId="33" fillId="8" borderId="0"/>
    <xf numFmtId="0" fontId="33" fillId="8" borderId="0"/>
    <xf numFmtId="0" fontId="33" fillId="8" borderId="0"/>
    <xf numFmtId="0" fontId="168" fillId="8" borderId="0"/>
    <xf numFmtId="0" fontId="168" fillId="8" borderId="0"/>
    <xf numFmtId="0" fontId="33" fillId="8" borderId="0"/>
    <xf numFmtId="0" fontId="33" fillId="8" borderId="0"/>
    <xf numFmtId="0" fontId="168" fillId="8" borderId="0"/>
    <xf numFmtId="0" fontId="33" fillId="8" borderId="0"/>
    <xf numFmtId="0" fontId="33" fillId="8" borderId="0"/>
    <xf numFmtId="0" fontId="168" fillId="8" borderId="0"/>
    <xf numFmtId="0" fontId="33" fillId="8" borderId="0"/>
    <xf numFmtId="0" fontId="33" fillId="8" borderId="0"/>
    <xf numFmtId="0" fontId="168" fillId="8" borderId="0"/>
    <xf numFmtId="0" fontId="33" fillId="8" borderId="0"/>
    <xf numFmtId="0" fontId="168" fillId="8" borderId="0"/>
    <xf numFmtId="0" fontId="33" fillId="8" borderId="0"/>
    <xf numFmtId="0" fontId="33" fillId="8" borderId="0"/>
    <xf numFmtId="0" fontId="33" fillId="8" borderId="0"/>
    <xf numFmtId="0" fontId="168" fillId="8" borderId="0"/>
    <xf numFmtId="0" fontId="168" fillId="8" borderId="0"/>
    <xf numFmtId="0" fontId="33" fillId="8" borderId="0"/>
    <xf numFmtId="0" fontId="168" fillId="8" borderId="0"/>
    <xf numFmtId="0" fontId="34" fillId="0" borderId="0">
      <alignment wrapText="1"/>
    </xf>
    <xf numFmtId="0" fontId="34" fillId="0" borderId="0">
      <alignment wrapText="1"/>
    </xf>
    <xf numFmtId="0" fontId="168" fillId="0" borderId="0">
      <alignment wrapText="1"/>
    </xf>
    <xf numFmtId="0" fontId="34" fillId="0" borderId="0">
      <alignment wrapText="1"/>
    </xf>
    <xf numFmtId="0" fontId="34" fillId="0" borderId="0">
      <alignment wrapText="1"/>
    </xf>
    <xf numFmtId="0" fontId="168" fillId="0" borderId="0">
      <alignment wrapText="1"/>
    </xf>
    <xf numFmtId="0" fontId="168" fillId="0" borderId="0">
      <alignment wrapText="1"/>
    </xf>
    <xf numFmtId="0" fontId="168" fillId="0" borderId="0">
      <alignment wrapText="1"/>
    </xf>
    <xf numFmtId="0" fontId="34" fillId="0" borderId="0">
      <alignment wrapText="1"/>
    </xf>
    <xf numFmtId="0" fontId="34" fillId="0" borderId="0">
      <alignment wrapText="1"/>
    </xf>
    <xf numFmtId="0" fontId="34" fillId="0" borderId="0">
      <alignment wrapText="1"/>
    </xf>
    <xf numFmtId="0" fontId="168" fillId="0" borderId="0">
      <alignment wrapText="1"/>
    </xf>
    <xf numFmtId="0" fontId="34" fillId="0" borderId="0">
      <alignment wrapText="1"/>
    </xf>
    <xf numFmtId="0" fontId="34" fillId="0" borderId="0">
      <alignment wrapText="1"/>
    </xf>
    <xf numFmtId="0" fontId="168" fillId="0" borderId="0">
      <alignment wrapText="1"/>
    </xf>
    <xf numFmtId="0" fontId="34" fillId="0" borderId="0">
      <alignment wrapText="1"/>
    </xf>
    <xf numFmtId="0" fontId="168" fillId="0" borderId="0">
      <alignment wrapText="1"/>
    </xf>
    <xf numFmtId="0" fontId="34" fillId="0" borderId="0">
      <alignment wrapText="1"/>
    </xf>
    <xf numFmtId="0" fontId="34" fillId="0" borderId="0">
      <alignment wrapText="1"/>
    </xf>
    <xf numFmtId="0" fontId="34" fillId="0" borderId="0">
      <alignment wrapText="1"/>
    </xf>
    <xf numFmtId="0" fontId="168" fillId="0" borderId="0">
      <alignment wrapText="1"/>
    </xf>
    <xf numFmtId="0" fontId="34" fillId="0" borderId="0">
      <alignment wrapText="1"/>
    </xf>
    <xf numFmtId="0" fontId="168" fillId="0" borderId="0">
      <alignment wrapText="1"/>
    </xf>
    <xf numFmtId="0" fontId="168" fillId="0" borderId="0">
      <alignment wrapText="1"/>
    </xf>
    <xf numFmtId="0" fontId="34" fillId="0" borderId="0">
      <alignment wrapText="1"/>
    </xf>
    <xf numFmtId="0" fontId="34" fillId="0" borderId="0">
      <alignment wrapText="1"/>
    </xf>
    <xf numFmtId="0" fontId="34" fillId="0" borderId="0">
      <alignment wrapText="1"/>
    </xf>
    <xf numFmtId="0" fontId="34" fillId="0" borderId="0">
      <alignment wrapText="1"/>
    </xf>
    <xf numFmtId="0" fontId="34" fillId="0" borderId="0">
      <alignment wrapText="1"/>
    </xf>
    <xf numFmtId="0" fontId="168" fillId="0" borderId="0">
      <alignment wrapText="1"/>
    </xf>
    <xf numFmtId="0" fontId="34" fillId="0" borderId="0">
      <alignment wrapText="1"/>
    </xf>
    <xf numFmtId="0" fontId="34" fillId="0" borderId="0">
      <alignment wrapText="1"/>
    </xf>
    <xf numFmtId="0" fontId="34" fillId="0" borderId="0">
      <alignment wrapText="1"/>
    </xf>
    <xf numFmtId="0" fontId="34" fillId="0" borderId="0">
      <alignment wrapText="1"/>
    </xf>
    <xf numFmtId="0" fontId="34" fillId="0" borderId="0">
      <alignment wrapText="1"/>
    </xf>
    <xf numFmtId="0" fontId="168" fillId="0" borderId="0">
      <alignment wrapText="1"/>
    </xf>
    <xf numFmtId="0" fontId="168" fillId="0" borderId="0">
      <alignment wrapText="1"/>
    </xf>
    <xf numFmtId="0" fontId="34" fillId="0" borderId="0">
      <alignment wrapText="1"/>
    </xf>
    <xf numFmtId="0" fontId="34" fillId="0" borderId="0">
      <alignment wrapText="1"/>
    </xf>
    <xf numFmtId="0" fontId="34" fillId="0" borderId="0">
      <alignment wrapText="1"/>
    </xf>
    <xf numFmtId="0" fontId="34" fillId="0" borderId="0">
      <alignment wrapText="1"/>
    </xf>
    <xf numFmtId="0" fontId="168" fillId="0" borderId="0">
      <alignment wrapText="1"/>
    </xf>
    <xf numFmtId="0" fontId="168" fillId="0" borderId="0">
      <alignment wrapText="1"/>
    </xf>
    <xf numFmtId="0" fontId="34" fillId="0" borderId="0">
      <alignment wrapText="1"/>
    </xf>
    <xf numFmtId="0" fontId="51" fillId="0" borderId="0">
      <alignment wrapText="1"/>
    </xf>
    <xf numFmtId="0" fontId="34" fillId="0" borderId="0">
      <alignment wrapText="1"/>
    </xf>
    <xf numFmtId="0" fontId="34" fillId="0" borderId="0">
      <alignment wrapText="1"/>
    </xf>
    <xf numFmtId="0" fontId="34" fillId="0" borderId="0">
      <alignment wrapText="1"/>
    </xf>
    <xf numFmtId="0" fontId="168" fillId="0" borderId="0">
      <alignment wrapText="1"/>
    </xf>
    <xf numFmtId="0" fontId="168" fillId="0" borderId="0">
      <alignment wrapText="1"/>
    </xf>
    <xf numFmtId="0" fontId="168" fillId="0" borderId="0">
      <alignment wrapText="1"/>
    </xf>
    <xf numFmtId="0" fontId="34" fillId="0" borderId="0">
      <alignment wrapText="1"/>
    </xf>
    <xf numFmtId="0" fontId="168" fillId="0" borderId="0">
      <alignment wrapText="1"/>
    </xf>
    <xf numFmtId="0" fontId="168" fillId="0" borderId="0">
      <alignment wrapText="1"/>
    </xf>
    <xf numFmtId="0" fontId="168" fillId="0" borderId="0">
      <alignment wrapText="1"/>
    </xf>
    <xf numFmtId="0" fontId="34" fillId="0" borderId="0">
      <alignment wrapText="1"/>
    </xf>
    <xf numFmtId="0" fontId="168" fillId="0" borderId="0">
      <alignment wrapText="1"/>
    </xf>
    <xf numFmtId="0" fontId="34" fillId="0" borderId="0">
      <alignment wrapText="1"/>
    </xf>
    <xf numFmtId="0" fontId="168" fillId="0" borderId="0">
      <alignment wrapText="1"/>
    </xf>
    <xf numFmtId="0" fontId="168" fillId="0" borderId="0">
      <alignment wrapText="1"/>
    </xf>
    <xf numFmtId="0" fontId="168" fillId="0" borderId="0">
      <alignment wrapText="1"/>
    </xf>
    <xf numFmtId="0" fontId="168" fillId="0" borderId="0">
      <alignment wrapText="1"/>
    </xf>
    <xf numFmtId="0" fontId="34" fillId="0" borderId="0">
      <alignment wrapText="1"/>
    </xf>
    <xf numFmtId="0" fontId="168" fillId="0" borderId="0">
      <alignment wrapText="1"/>
    </xf>
    <xf numFmtId="0" fontId="168" fillId="0" borderId="0">
      <alignment wrapText="1"/>
    </xf>
    <xf numFmtId="0" fontId="168" fillId="0" borderId="0">
      <alignment wrapText="1"/>
    </xf>
    <xf numFmtId="0" fontId="168" fillId="0" borderId="0">
      <alignment wrapText="1"/>
    </xf>
    <xf numFmtId="0" fontId="34" fillId="0" borderId="0">
      <alignment wrapText="1"/>
    </xf>
    <xf numFmtId="0" fontId="34" fillId="0" borderId="0">
      <alignment wrapText="1"/>
    </xf>
    <xf numFmtId="0" fontId="34" fillId="0" borderId="0">
      <alignment wrapText="1"/>
    </xf>
    <xf numFmtId="0" fontId="168" fillId="0" borderId="0">
      <alignment wrapText="1"/>
    </xf>
    <xf numFmtId="0" fontId="34" fillId="0" borderId="0">
      <alignment wrapText="1"/>
    </xf>
    <xf numFmtId="0" fontId="34" fillId="0" borderId="0">
      <alignment wrapText="1"/>
    </xf>
    <xf numFmtId="0" fontId="168" fillId="0" borderId="0">
      <alignment wrapText="1"/>
    </xf>
    <xf numFmtId="0" fontId="168" fillId="0" borderId="0">
      <alignment wrapText="1"/>
    </xf>
    <xf numFmtId="0" fontId="168" fillId="0" borderId="0">
      <alignment wrapText="1"/>
    </xf>
    <xf numFmtId="0" fontId="168" fillId="0" borderId="0">
      <alignment wrapText="1"/>
    </xf>
    <xf numFmtId="0" fontId="168" fillId="0" borderId="0">
      <alignment wrapText="1"/>
    </xf>
    <xf numFmtId="0" fontId="34" fillId="0" borderId="0">
      <alignment wrapText="1"/>
    </xf>
    <xf numFmtId="0" fontId="168" fillId="0" borderId="0">
      <alignment wrapText="1"/>
    </xf>
    <xf numFmtId="0" fontId="168" fillId="0" borderId="0">
      <alignment wrapText="1"/>
    </xf>
    <xf numFmtId="0" fontId="168" fillId="0" borderId="0">
      <alignment wrapText="1"/>
    </xf>
    <xf numFmtId="0" fontId="168" fillId="0" borderId="0">
      <alignment wrapText="1"/>
    </xf>
    <xf numFmtId="0" fontId="34" fillId="0" borderId="0">
      <alignment wrapText="1"/>
    </xf>
    <xf numFmtId="0" fontId="34" fillId="0" borderId="0">
      <alignment wrapText="1"/>
    </xf>
    <xf numFmtId="0" fontId="34" fillId="0" borderId="0">
      <alignment wrapText="1"/>
    </xf>
    <xf numFmtId="0" fontId="168" fillId="0" borderId="0">
      <alignment wrapText="1"/>
    </xf>
    <xf numFmtId="0" fontId="34" fillId="0" borderId="0">
      <alignment wrapText="1"/>
    </xf>
    <xf numFmtId="0" fontId="34" fillId="0" borderId="0">
      <alignment wrapText="1"/>
    </xf>
    <xf numFmtId="0" fontId="34" fillId="0" borderId="0">
      <alignment wrapText="1"/>
    </xf>
    <xf numFmtId="0" fontId="168" fillId="0" borderId="0">
      <alignment wrapText="1"/>
    </xf>
    <xf numFmtId="0" fontId="34" fillId="0" borderId="0">
      <alignment wrapText="1"/>
    </xf>
    <xf numFmtId="0" fontId="34" fillId="0" borderId="0">
      <alignment wrapText="1"/>
    </xf>
    <xf numFmtId="0" fontId="34" fillId="0" borderId="0">
      <alignment wrapText="1"/>
    </xf>
    <xf numFmtId="0" fontId="168" fillId="0" borderId="0">
      <alignment wrapText="1"/>
    </xf>
    <xf numFmtId="0" fontId="168" fillId="0" borderId="0">
      <alignment wrapText="1"/>
    </xf>
    <xf numFmtId="0" fontId="34" fillId="0" borderId="0">
      <alignment wrapText="1"/>
    </xf>
    <xf numFmtId="0" fontId="34" fillId="0" borderId="0">
      <alignment wrapText="1"/>
    </xf>
    <xf numFmtId="0" fontId="168" fillId="0" borderId="0">
      <alignment wrapText="1"/>
    </xf>
    <xf numFmtId="0" fontId="34" fillId="0" borderId="0">
      <alignment wrapText="1"/>
    </xf>
    <xf numFmtId="0" fontId="34" fillId="0" borderId="0">
      <alignment wrapText="1"/>
    </xf>
    <xf numFmtId="0" fontId="168" fillId="0" borderId="0">
      <alignment wrapText="1"/>
    </xf>
    <xf numFmtId="0" fontId="34" fillId="0" borderId="0">
      <alignment wrapText="1"/>
    </xf>
    <xf numFmtId="0" fontId="34" fillId="0" borderId="0">
      <alignment wrapText="1"/>
    </xf>
    <xf numFmtId="0" fontId="168" fillId="0" borderId="0">
      <alignment wrapText="1"/>
    </xf>
    <xf numFmtId="0" fontId="34" fillId="0" borderId="0">
      <alignment wrapText="1"/>
    </xf>
    <xf numFmtId="0" fontId="168" fillId="0" borderId="0">
      <alignment wrapText="1"/>
    </xf>
    <xf numFmtId="0" fontId="34" fillId="0" borderId="0">
      <alignment wrapText="1"/>
    </xf>
    <xf numFmtId="0" fontId="34" fillId="0" borderId="0">
      <alignment wrapText="1"/>
    </xf>
    <xf numFmtId="0" fontId="34" fillId="0" borderId="0">
      <alignment wrapText="1"/>
    </xf>
    <xf numFmtId="0" fontId="168" fillId="0" borderId="0">
      <alignment wrapText="1"/>
    </xf>
    <xf numFmtId="0" fontId="168" fillId="0" borderId="0">
      <alignment wrapText="1"/>
    </xf>
    <xf numFmtId="0" fontId="34" fillId="0" borderId="0">
      <alignment wrapText="1"/>
    </xf>
    <xf numFmtId="0" fontId="168" fillId="0" borderId="0">
      <alignment wrapText="1"/>
    </xf>
    <xf numFmtId="0" fontId="152" fillId="0" borderId="0"/>
    <xf numFmtId="0" fontId="96" fillId="0" borderId="0" applyFont="0" applyFill="0" applyBorder="0" applyAlignment="0" applyProtection="0"/>
    <xf numFmtId="0" fontId="96" fillId="0" borderId="0" applyFont="0" applyFill="0" applyBorder="0" applyAlignment="0" applyProtection="0"/>
    <xf numFmtId="248" fontId="17" fillId="0" borderId="0" applyFont="0" applyFill="0" applyBorder="0" applyAlignment="0" applyProtection="0"/>
    <xf numFmtId="0" fontId="36" fillId="0" borderId="0" applyFont="0" applyFill="0" applyBorder="0" applyAlignment="0" applyProtection="0"/>
    <xf numFmtId="174" fontId="232" fillId="0" borderId="0" applyFont="0" applyFill="0" applyBorder="0" applyAlignment="0" applyProtection="0"/>
    <xf numFmtId="249" fontId="17" fillId="0" borderId="0" applyFont="0" applyFill="0" applyBorder="0" applyAlignment="0" applyProtection="0"/>
    <xf numFmtId="0" fontId="36" fillId="0" borderId="0" applyFont="0" applyFill="0" applyBorder="0" applyAlignment="0" applyProtection="0"/>
    <xf numFmtId="249" fontId="17" fillId="0" borderId="0" applyFont="0" applyFill="0" applyBorder="0" applyAlignment="0" applyProtection="0"/>
    <xf numFmtId="0" fontId="37" fillId="0" borderId="0">
      <alignment horizontal="center" wrapText="1"/>
      <protection locked="0"/>
    </xf>
    <xf numFmtId="175" fontId="130" fillId="0" borderId="0" applyFont="0" applyFill="0" applyBorder="0" applyAlignment="0" applyProtection="0"/>
    <xf numFmtId="176" fontId="130" fillId="0" borderId="0" applyFont="0" applyFill="0" applyBorder="0" applyAlignment="0" applyProtection="0"/>
    <xf numFmtId="196" fontId="145" fillId="0" borderId="0" applyFont="0" applyFill="0" applyBorder="0" applyAlignment="0" applyProtection="0"/>
    <xf numFmtId="0" fontId="233" fillId="0" borderId="0"/>
    <xf numFmtId="0" fontId="39" fillId="0" borderId="0" applyNumberFormat="0" applyFill="0" applyBorder="0" applyAlignment="0" applyProtection="0"/>
    <xf numFmtId="0" fontId="83" fillId="0" borderId="0"/>
    <xf numFmtId="0" fontId="126" fillId="0" borderId="0"/>
    <xf numFmtId="0" fontId="234" fillId="0" borderId="0"/>
    <xf numFmtId="0" fontId="235" fillId="0" borderId="0"/>
    <xf numFmtId="0" fontId="168" fillId="0" borderId="0"/>
    <xf numFmtId="250" fontId="51" fillId="0" borderId="0" applyFill="0" applyBorder="0" applyAlignment="0"/>
    <xf numFmtId="250" fontId="51" fillId="0" borderId="0" applyFill="0" applyBorder="0" applyAlignment="0"/>
    <xf numFmtId="251" fontId="51" fillId="0" borderId="0" applyFill="0" applyBorder="0" applyAlignment="0"/>
    <xf numFmtId="252" fontId="51" fillId="0" borderId="0" applyFill="0" applyBorder="0" applyAlignment="0"/>
    <xf numFmtId="253" fontId="15" fillId="0" borderId="0" applyFill="0" applyBorder="0" applyAlignment="0"/>
    <xf numFmtId="254" fontId="51" fillId="0" borderId="0" applyFill="0" applyBorder="0" applyAlignment="0"/>
    <xf numFmtId="0" fontId="236" fillId="0" borderId="0"/>
    <xf numFmtId="255" fontId="225" fillId="0" borderId="0" applyFont="0" applyFill="0" applyBorder="0" applyAlignment="0" applyProtection="0"/>
    <xf numFmtId="168" fontId="170" fillId="0" borderId="0" applyFont="0" applyFill="0" applyBorder="0" applyAlignment="0" applyProtection="0"/>
    <xf numFmtId="43" fontId="218" fillId="0" borderId="0" applyFont="0" applyFill="0" applyBorder="0" applyAlignment="0" applyProtection="0"/>
    <xf numFmtId="202" fontId="51" fillId="0" borderId="0"/>
    <xf numFmtId="202" fontId="51" fillId="0" borderId="0"/>
    <xf numFmtId="202" fontId="51" fillId="0" borderId="0"/>
    <xf numFmtId="202" fontId="51" fillId="0" borderId="0"/>
    <xf numFmtId="202" fontId="51" fillId="0" borderId="0"/>
    <xf numFmtId="202" fontId="51" fillId="0" borderId="0"/>
    <xf numFmtId="202" fontId="51" fillId="0" borderId="0"/>
    <xf numFmtId="202" fontId="51" fillId="0" borderId="0"/>
    <xf numFmtId="253" fontId="15" fillId="0" borderId="0" applyFont="0" applyFill="0" applyBorder="0" applyAlignment="0" applyProtection="0"/>
    <xf numFmtId="43" fontId="70" fillId="0" borderId="0" applyFont="0" applyFill="0" applyBorder="0" applyAlignment="0" applyProtection="0"/>
    <xf numFmtId="43" fontId="70" fillId="0" borderId="0" applyFont="0" applyFill="0" applyBorder="0" applyAlignment="0" applyProtection="0"/>
    <xf numFmtId="43" fontId="70" fillId="0" borderId="0" applyFont="0" applyFill="0" applyBorder="0" applyAlignment="0" applyProtection="0"/>
    <xf numFmtId="43" fontId="70" fillId="0" borderId="0" applyFont="0" applyFill="0" applyBorder="0" applyAlignment="0" applyProtection="0"/>
    <xf numFmtId="43" fontId="70" fillId="0" borderId="0" applyFont="0" applyFill="0" applyBorder="0" applyAlignment="0" applyProtection="0"/>
    <xf numFmtId="43" fontId="70" fillId="0" borderId="0" applyFont="0" applyFill="0" applyBorder="0" applyAlignment="0" applyProtection="0"/>
    <xf numFmtId="43" fontId="19" fillId="0" borderId="0" applyFont="0" applyFill="0" applyBorder="0" applyAlignment="0" applyProtection="0"/>
    <xf numFmtId="43" fontId="70" fillId="0" borderId="0" applyFont="0" applyFill="0" applyBorder="0" applyAlignment="0" applyProtection="0"/>
    <xf numFmtId="43" fontId="70" fillId="0" borderId="0" applyFont="0" applyFill="0" applyBorder="0" applyAlignment="0" applyProtection="0"/>
    <xf numFmtId="43" fontId="70" fillId="0" borderId="0" applyFont="0" applyFill="0" applyBorder="0" applyAlignment="0" applyProtection="0"/>
    <xf numFmtId="43" fontId="237" fillId="0" borderId="0" applyNumberFormat="0">
      <protection locked="0"/>
    </xf>
    <xf numFmtId="43" fontId="237" fillId="0" borderId="0" applyNumberFormat="0">
      <protection locked="0"/>
    </xf>
    <xf numFmtId="43" fontId="70" fillId="0" borderId="0" applyFont="0" applyFill="0" applyBorder="0" applyAlignment="0" applyProtection="0"/>
    <xf numFmtId="43" fontId="70" fillId="0" borderId="0" applyFont="0" applyFill="0" applyBorder="0" applyAlignment="0" applyProtection="0"/>
    <xf numFmtId="43" fontId="70" fillId="0" borderId="0" applyFont="0" applyFill="0" applyBorder="0" applyAlignment="0" applyProtection="0"/>
    <xf numFmtId="256" fontId="126" fillId="0" borderId="0"/>
    <xf numFmtId="0" fontId="49" fillId="0" borderId="0" applyNumberFormat="0" applyAlignment="0">
      <alignment horizontal="left"/>
    </xf>
    <xf numFmtId="257" fontId="83" fillId="0" borderId="0" applyFont="0" applyFill="0" applyBorder="0" applyAlignment="0" applyProtection="0"/>
    <xf numFmtId="228" fontId="83" fillId="0" borderId="0" applyFont="0" applyFill="0" applyBorder="0" applyAlignment="0" applyProtection="0"/>
    <xf numFmtId="258" fontId="91" fillId="0" borderId="0" applyFont="0" applyFill="0" applyBorder="0" applyAlignment="0" applyProtection="0"/>
    <xf numFmtId="210" fontId="238" fillId="0" borderId="0">
      <protection locked="0"/>
    </xf>
    <xf numFmtId="211" fontId="238" fillId="0" borderId="0">
      <protection locked="0"/>
    </xf>
    <xf numFmtId="212" fontId="239" fillId="0" borderId="28">
      <protection locked="0"/>
    </xf>
    <xf numFmtId="213" fontId="238" fillId="0" borderId="0">
      <protection locked="0"/>
    </xf>
    <xf numFmtId="214" fontId="238" fillId="0" borderId="0">
      <protection locked="0"/>
    </xf>
    <xf numFmtId="213" fontId="238" fillId="0" borderId="0" applyNumberFormat="0">
      <protection locked="0"/>
    </xf>
    <xf numFmtId="213" fontId="238" fillId="0" borderId="0">
      <protection locked="0"/>
    </xf>
    <xf numFmtId="217" fontId="17" fillId="0" borderId="0" applyFont="0" applyFill="0" applyBorder="0" applyAlignment="0" applyProtection="0"/>
    <xf numFmtId="259" fontId="17" fillId="0" borderId="0"/>
    <xf numFmtId="218" fontId="240" fillId="0" borderId="25">
      <alignment horizontal="center"/>
      <protection hidden="1"/>
    </xf>
    <xf numFmtId="204" fontId="51" fillId="0" borderId="50"/>
    <xf numFmtId="0" fontId="241" fillId="0" borderId="0"/>
    <xf numFmtId="0" fontId="242" fillId="0" borderId="27" applyFill="0" applyBorder="0" applyAlignment="0">
      <alignment horizontal="center" vertical="center"/>
    </xf>
    <xf numFmtId="260" fontId="83" fillId="0" borderId="0" applyFont="0" applyFill="0" applyBorder="0" applyAlignment="0" applyProtection="0"/>
    <xf numFmtId="261" fontId="83" fillId="0" borderId="0" applyFont="0" applyFill="0" applyBorder="0" applyAlignment="0" applyProtection="0"/>
    <xf numFmtId="262" fontId="17" fillId="0" borderId="0"/>
    <xf numFmtId="0" fontId="133" fillId="0" borderId="0">
      <alignment vertical="top" wrapText="1"/>
    </xf>
    <xf numFmtId="41" fontId="243" fillId="0" borderId="0" applyFont="0" applyFill="0" applyBorder="0" applyAlignment="0" applyProtection="0"/>
    <xf numFmtId="43" fontId="243" fillId="0" borderId="0" applyFont="0" applyFill="0" applyBorder="0" applyAlignment="0" applyProtection="0"/>
    <xf numFmtId="41" fontId="243" fillId="0" borderId="0" applyFont="0" applyFill="0" applyBorder="0" applyAlignment="0" applyProtection="0"/>
    <xf numFmtId="41" fontId="243" fillId="0" borderId="0" applyFont="0" applyFill="0" applyBorder="0" applyAlignment="0" applyProtection="0"/>
    <xf numFmtId="171" fontId="243" fillId="0" borderId="0" applyFont="0" applyFill="0" applyBorder="0" applyAlignment="0" applyProtection="0"/>
    <xf numFmtId="171" fontId="243" fillId="0" borderId="0" applyFont="0" applyFill="0" applyBorder="0" applyAlignment="0" applyProtection="0"/>
    <xf numFmtId="41" fontId="243" fillId="0" borderId="0" applyFont="0" applyFill="0" applyBorder="0" applyAlignment="0" applyProtection="0"/>
    <xf numFmtId="41" fontId="243" fillId="0" borderId="0" applyFont="0" applyFill="0" applyBorder="0" applyAlignment="0" applyProtection="0"/>
    <xf numFmtId="41" fontId="243" fillId="0" borderId="0" applyFont="0" applyFill="0" applyBorder="0" applyAlignment="0" applyProtection="0"/>
    <xf numFmtId="171" fontId="243" fillId="0" borderId="0" applyFont="0" applyFill="0" applyBorder="0" applyAlignment="0" applyProtection="0"/>
    <xf numFmtId="171" fontId="243" fillId="0" borderId="0" applyFont="0" applyFill="0" applyBorder="0" applyAlignment="0" applyProtection="0"/>
    <xf numFmtId="171" fontId="243" fillId="0" borderId="0" applyFont="0" applyFill="0" applyBorder="0" applyAlignment="0" applyProtection="0"/>
    <xf numFmtId="41" fontId="243" fillId="0" borderId="0" applyFont="0" applyFill="0" applyBorder="0" applyAlignment="0" applyProtection="0"/>
    <xf numFmtId="41" fontId="243" fillId="0" borderId="0" applyFont="0" applyFill="0" applyBorder="0" applyAlignment="0" applyProtection="0"/>
    <xf numFmtId="165" fontId="243" fillId="0" borderId="0" applyFont="0" applyFill="0" applyBorder="0" applyAlignment="0" applyProtection="0"/>
    <xf numFmtId="165" fontId="243" fillId="0" borderId="0" applyFont="0" applyFill="0" applyBorder="0" applyAlignment="0" applyProtection="0"/>
    <xf numFmtId="41" fontId="243" fillId="0" borderId="0" applyFont="0" applyFill="0" applyBorder="0" applyAlignment="0" applyProtection="0"/>
    <xf numFmtId="43" fontId="243" fillId="0" borderId="0" applyFont="0" applyFill="0" applyBorder="0" applyAlignment="0" applyProtection="0"/>
    <xf numFmtId="43" fontId="243" fillId="0" borderId="0" applyFont="0" applyFill="0" applyBorder="0" applyAlignment="0" applyProtection="0"/>
    <xf numFmtId="195" fontId="243" fillId="0" borderId="0" applyFont="0" applyFill="0" applyBorder="0" applyAlignment="0" applyProtection="0"/>
    <xf numFmtId="195" fontId="243" fillId="0" borderId="0" applyFont="0" applyFill="0" applyBorder="0" applyAlignment="0" applyProtection="0"/>
    <xf numFmtId="43" fontId="243" fillId="0" borderId="0" applyFont="0" applyFill="0" applyBorder="0" applyAlignment="0" applyProtection="0"/>
    <xf numFmtId="43" fontId="243" fillId="0" borderId="0" applyFont="0" applyFill="0" applyBorder="0" applyAlignment="0" applyProtection="0"/>
    <xf numFmtId="43" fontId="243" fillId="0" borderId="0" applyFont="0" applyFill="0" applyBorder="0" applyAlignment="0" applyProtection="0"/>
    <xf numFmtId="195" fontId="243" fillId="0" borderId="0" applyFont="0" applyFill="0" applyBorder="0" applyAlignment="0" applyProtection="0"/>
    <xf numFmtId="195" fontId="243" fillId="0" borderId="0" applyFont="0" applyFill="0" applyBorder="0" applyAlignment="0" applyProtection="0"/>
    <xf numFmtId="195" fontId="243" fillId="0" borderId="0" applyFont="0" applyFill="0" applyBorder="0" applyAlignment="0" applyProtection="0"/>
    <xf numFmtId="43" fontId="243" fillId="0" borderId="0" applyFont="0" applyFill="0" applyBorder="0" applyAlignment="0" applyProtection="0"/>
    <xf numFmtId="43" fontId="243" fillId="0" borderId="0" applyFont="0" applyFill="0" applyBorder="0" applyAlignment="0" applyProtection="0"/>
    <xf numFmtId="166" fontId="243" fillId="0" borderId="0" applyFont="0" applyFill="0" applyBorder="0" applyAlignment="0" applyProtection="0"/>
    <xf numFmtId="166" fontId="243" fillId="0" borderId="0" applyFont="0" applyFill="0" applyBorder="0" applyAlignment="0" applyProtection="0"/>
    <xf numFmtId="43" fontId="243" fillId="0" borderId="0" applyFont="0" applyFill="0" applyBorder="0" applyAlignment="0" applyProtection="0"/>
    <xf numFmtId="253" fontId="15" fillId="0" borderId="0" applyFill="0" applyBorder="0" applyAlignment="0"/>
    <xf numFmtId="253" fontId="15" fillId="0" borderId="0" applyFill="0" applyBorder="0" applyAlignment="0"/>
    <xf numFmtId="254" fontId="51" fillId="0" borderId="0" applyFill="0" applyBorder="0" applyAlignment="0"/>
    <xf numFmtId="0" fontId="52" fillId="0" borderId="0" applyNumberFormat="0" applyAlignment="0">
      <alignment horizontal="left"/>
    </xf>
    <xf numFmtId="0" fontId="244" fillId="0" borderId="0"/>
    <xf numFmtId="0" fontId="245" fillId="0" borderId="0" applyNumberFormat="0" applyFill="0" applyBorder="0" applyAlignment="0" applyProtection="0"/>
    <xf numFmtId="0" fontId="246" fillId="0" borderId="0" applyNumberFormat="0" applyFill="0" applyBorder="0" applyProtection="0">
      <alignment vertical="center"/>
    </xf>
    <xf numFmtId="0" fontId="247" fillId="0" borderId="0" applyNumberFormat="0" applyFill="0" applyBorder="0" applyAlignment="0" applyProtection="0"/>
    <xf numFmtId="0" fontId="248" fillId="0" borderId="0" applyNumberFormat="0" applyFill="0" applyBorder="0" applyProtection="0">
      <alignment vertical="center"/>
    </xf>
    <xf numFmtId="0" fontId="249" fillId="0" borderId="0" applyNumberFormat="0" applyFill="0" applyBorder="0" applyAlignment="0" applyProtection="0"/>
    <xf numFmtId="0" fontId="250" fillId="0" borderId="0" applyNumberFormat="0" applyFill="0" applyBorder="0" applyAlignment="0" applyProtection="0"/>
    <xf numFmtId="263" fontId="17" fillId="0" borderId="51" applyNumberFormat="0" applyFill="0" applyBorder="0" applyAlignment="0" applyProtection="0"/>
    <xf numFmtId="0" fontId="251" fillId="0" borderId="0" applyNumberFormat="0" applyFill="0" applyBorder="0" applyAlignment="0" applyProtection="0"/>
    <xf numFmtId="3" fontId="51" fillId="45" borderId="44">
      <alignment horizontal="right" vertical="top" wrapText="1"/>
    </xf>
    <xf numFmtId="0" fontId="252" fillId="0" borderId="52" applyNumberFormat="0" applyFill="0" applyBorder="0" applyAlignment="0" applyProtection="0">
      <alignment horizontal="center" vertical="center"/>
    </xf>
    <xf numFmtId="0" fontId="56" fillId="0" borderId="0" applyNumberFormat="0" applyFont="0" applyBorder="0" applyAlignment="0">
      <alignment horizontal="left" vertical="center"/>
    </xf>
    <xf numFmtId="0" fontId="57" fillId="46" borderId="0"/>
    <xf numFmtId="0" fontId="253" fillId="0" borderId="0">
      <alignment horizontal="left"/>
    </xf>
    <xf numFmtId="0" fontId="21" fillId="0" borderId="5" applyNumberFormat="0" applyAlignment="0" applyProtection="0">
      <alignment horizontal="left" vertical="center"/>
    </xf>
    <xf numFmtId="0" fontId="21" fillId="0" borderId="6">
      <alignment horizontal="left" vertical="center"/>
    </xf>
    <xf numFmtId="264" fontId="254" fillId="0" borderId="0">
      <protection locked="0"/>
    </xf>
    <xf numFmtId="264" fontId="254" fillId="0" borderId="0">
      <protection locked="0"/>
    </xf>
    <xf numFmtId="0" fontId="61" fillId="0" borderId="10">
      <alignment horizontal="center"/>
    </xf>
    <xf numFmtId="0" fontId="61" fillId="0" borderId="0">
      <alignment horizontal="center"/>
    </xf>
    <xf numFmtId="263" fontId="62" fillId="30" borderId="2" applyNumberFormat="0" applyAlignment="0">
      <alignment horizontal="left" vertical="top"/>
    </xf>
    <xf numFmtId="49" fontId="255" fillId="0" borderId="2">
      <alignment vertical="center"/>
    </xf>
    <xf numFmtId="0" fontId="256" fillId="0" borderId="0"/>
    <xf numFmtId="0" fontId="95" fillId="0" borderId="0" applyFont="0" applyFill="0" applyBorder="0" applyAlignment="0" applyProtection="0"/>
    <xf numFmtId="0" fontId="95" fillId="0" borderId="0" applyFont="0" applyFill="0" applyBorder="0" applyAlignment="0" applyProtection="0"/>
    <xf numFmtId="2" fontId="257" fillId="0" borderId="14" applyBorder="0"/>
    <xf numFmtId="0" fontId="258" fillId="0" borderId="0" applyNumberFormat="0" applyFill="0" applyBorder="0" applyAlignment="0" applyProtection="0">
      <alignment vertical="top"/>
      <protection locked="0"/>
    </xf>
    <xf numFmtId="0" fontId="259" fillId="0" borderId="0" applyNumberFormat="0" applyFill="0" applyBorder="0" applyAlignment="0" applyProtection="0">
      <alignment vertical="top"/>
      <protection locked="0"/>
    </xf>
    <xf numFmtId="0" fontId="260" fillId="0" borderId="0" applyNumberFormat="0" applyFill="0" applyBorder="0" applyAlignment="0" applyProtection="0">
      <alignment vertical="top"/>
      <protection locked="0"/>
    </xf>
    <xf numFmtId="0" fontId="258" fillId="0" borderId="0" applyNumberFormat="0" applyFill="0" applyBorder="0" applyAlignment="0" applyProtection="0">
      <alignment vertical="top"/>
      <protection locked="0"/>
    </xf>
    <xf numFmtId="0" fontId="51" fillId="0" borderId="0"/>
    <xf numFmtId="0" fontId="37" fillId="0" borderId="53">
      <alignment horizontal="centerContinuous"/>
    </xf>
    <xf numFmtId="233" fontId="51" fillId="47" borderId="44">
      <alignment vertical="top" wrapText="1"/>
    </xf>
    <xf numFmtId="0" fontId="219" fillId="0" borderId="0"/>
    <xf numFmtId="253" fontId="15" fillId="0" borderId="0" applyFill="0" applyBorder="0" applyAlignment="0"/>
    <xf numFmtId="253" fontId="15" fillId="0" borderId="0" applyFill="0" applyBorder="0" applyAlignment="0"/>
    <xf numFmtId="254" fontId="51" fillId="0" borderId="0" applyFill="0" applyBorder="0" applyAlignment="0"/>
    <xf numFmtId="204" fontId="261" fillId="0" borderId="31" applyNumberFormat="0" applyFont="0" applyFill="0" applyBorder="0">
      <alignment horizontal="center"/>
    </xf>
    <xf numFmtId="38" fontId="27" fillId="0" borderId="0" applyFont="0" applyFill="0" applyBorder="0" applyAlignment="0" applyProtection="0"/>
    <xf numFmtId="4" fontId="41" fillId="0" borderId="0" applyFont="0" applyFill="0" applyBorder="0" applyAlignment="0" applyProtection="0"/>
    <xf numFmtId="0" fontId="262" fillId="0" borderId="10"/>
    <xf numFmtId="0" fontId="15" fillId="0" borderId="0" applyNumberFormat="0" applyFont="0" applyFill="0" applyAlignment="0"/>
    <xf numFmtId="0" fontId="83" fillId="0" borderId="2"/>
    <xf numFmtId="0" fontId="83" fillId="0" borderId="2"/>
    <xf numFmtId="0" fontId="126" fillId="0" borderId="0"/>
    <xf numFmtId="0" fontId="83" fillId="0" borderId="2"/>
    <xf numFmtId="37" fontId="263" fillId="0" borderId="0"/>
    <xf numFmtId="0" fontId="83" fillId="0" borderId="0"/>
    <xf numFmtId="0" fontId="83" fillId="0" borderId="0"/>
    <xf numFmtId="0" fontId="67" fillId="0" borderId="0"/>
    <xf numFmtId="0" fontId="10" fillId="0" borderId="0"/>
    <xf numFmtId="0" fontId="2" fillId="0" borderId="0"/>
    <xf numFmtId="0" fontId="70" fillId="0" borderId="0"/>
    <xf numFmtId="0" fontId="19" fillId="0" borderId="0"/>
    <xf numFmtId="0" fontId="70" fillId="0" borderId="0"/>
    <xf numFmtId="0" fontId="70" fillId="0" borderId="0"/>
    <xf numFmtId="0" fontId="237" fillId="0" borderId="0">
      <protection locked="0"/>
    </xf>
    <xf numFmtId="0" fontId="70" fillId="0" borderId="0"/>
    <xf numFmtId="0" fontId="70" fillId="0" borderId="0"/>
    <xf numFmtId="0" fontId="70" fillId="0" borderId="0"/>
    <xf numFmtId="0" fontId="2" fillId="0" borderId="0"/>
    <xf numFmtId="0" fontId="70" fillId="0" borderId="0"/>
    <xf numFmtId="0" fontId="51" fillId="0" borderId="0"/>
    <xf numFmtId="0" fontId="41" fillId="6" borderId="0"/>
    <xf numFmtId="0" fontId="243" fillId="0" borderId="0"/>
    <xf numFmtId="0" fontId="91" fillId="0" borderId="0"/>
    <xf numFmtId="0" fontId="75" fillId="0" borderId="0" applyNumberFormat="0" applyFill="0" applyBorder="0" applyAlignment="0" applyProtection="0"/>
    <xf numFmtId="9" fontId="218" fillId="0" borderId="0" applyFont="0" applyFill="0" applyBorder="0" applyAlignment="0" applyProtection="0"/>
    <xf numFmtId="252" fontId="51" fillId="0" borderId="0" applyFont="0" applyFill="0" applyBorder="0" applyAlignment="0" applyProtection="0"/>
    <xf numFmtId="10" fontId="17" fillId="0" borderId="0" applyFont="0" applyFill="0" applyBorder="0" applyAlignment="0" applyProtection="0"/>
    <xf numFmtId="253" fontId="15" fillId="0" borderId="0" applyFill="0" applyBorder="0" applyAlignment="0"/>
    <xf numFmtId="253" fontId="15" fillId="0" borderId="0" applyFill="0" applyBorder="0" applyAlignment="0"/>
    <xf numFmtId="254" fontId="51" fillId="0" borderId="0" applyFill="0" applyBorder="0" applyAlignment="0"/>
    <xf numFmtId="0" fontId="77" fillId="0" borderId="0"/>
    <xf numFmtId="0" fontId="27" fillId="0" borderId="0" applyNumberFormat="0" applyFont="0" applyFill="0" applyBorder="0" applyAlignment="0" applyProtection="0">
      <alignment horizontal="left"/>
    </xf>
    <xf numFmtId="0" fontId="78" fillId="0" borderId="10">
      <alignment horizontal="center"/>
    </xf>
    <xf numFmtId="0" fontId="79" fillId="34" borderId="0" applyNumberFormat="0" applyFont="0" applyBorder="0" applyAlignment="0">
      <alignment horizontal="center"/>
    </xf>
    <xf numFmtId="0" fontId="259" fillId="0" borderId="0" applyNumberFormat="0" applyFill="0" applyBorder="0" applyAlignment="0" applyProtection="0">
      <alignment vertical="top"/>
      <protection locked="0"/>
    </xf>
    <xf numFmtId="0" fontId="91" fillId="0" borderId="0"/>
    <xf numFmtId="4" fontId="264" fillId="48" borderId="54" applyNumberFormat="0" applyProtection="0">
      <alignment vertical="center"/>
    </xf>
    <xf numFmtId="4" fontId="265" fillId="48" borderId="54" applyNumberFormat="0" applyProtection="0">
      <alignment vertical="center"/>
    </xf>
    <xf numFmtId="4" fontId="266" fillId="48" borderId="54" applyNumberFormat="0" applyProtection="0">
      <alignment horizontal="left" vertical="center"/>
    </xf>
    <xf numFmtId="4" fontId="266" fillId="49" borderId="0" applyNumberFormat="0" applyProtection="0">
      <alignment horizontal="left" vertical="center"/>
    </xf>
    <xf numFmtId="4" fontId="266" fillId="50" borderId="54" applyNumberFormat="0" applyProtection="0">
      <alignment horizontal="right" vertical="center"/>
    </xf>
    <xf numFmtId="4" fontId="266" fillId="51" borderId="54" applyNumberFormat="0" applyProtection="0">
      <alignment horizontal="right" vertical="center"/>
    </xf>
    <xf numFmtId="4" fontId="266" fillId="52" borderId="54" applyNumberFormat="0" applyProtection="0">
      <alignment horizontal="right" vertical="center"/>
    </xf>
    <xf numFmtId="4" fontId="266" fillId="53" borderId="54" applyNumberFormat="0" applyProtection="0">
      <alignment horizontal="right" vertical="center"/>
    </xf>
    <xf numFmtId="4" fontId="266" fillId="54" borderId="54" applyNumberFormat="0" applyProtection="0">
      <alignment horizontal="right" vertical="center"/>
    </xf>
    <xf numFmtId="4" fontId="266" fillId="8" borderId="54" applyNumberFormat="0" applyProtection="0">
      <alignment horizontal="right" vertical="center"/>
    </xf>
    <xf numFmtId="4" fontId="266" fillId="55" borderId="54" applyNumberFormat="0" applyProtection="0">
      <alignment horizontal="right" vertical="center"/>
    </xf>
    <xf numFmtId="4" fontId="266" fillId="56" borderId="54" applyNumberFormat="0" applyProtection="0">
      <alignment horizontal="right" vertical="center"/>
    </xf>
    <xf numFmtId="4" fontId="266" fillId="57" borderId="54" applyNumberFormat="0" applyProtection="0">
      <alignment horizontal="right" vertical="center"/>
    </xf>
    <xf numFmtId="4" fontId="264" fillId="58" borderId="55" applyNumberFormat="0" applyProtection="0">
      <alignment horizontal="left" vertical="center"/>
    </xf>
    <xf numFmtId="4" fontId="264" fillId="59" borderId="0" applyNumberFormat="0" applyProtection="0">
      <alignment horizontal="left" vertical="center"/>
    </xf>
    <xf numFmtId="4" fontId="264" fillId="49" borderId="0" applyNumberFormat="0" applyProtection="0">
      <alignment horizontal="left" vertical="center"/>
    </xf>
    <xf numFmtId="4" fontId="266" fillId="59" borderId="54" applyNumberFormat="0" applyProtection="0">
      <alignment horizontal="right" vertical="center"/>
    </xf>
    <xf numFmtId="4" fontId="50" fillId="59" borderId="0" applyNumberFormat="0" applyProtection="0">
      <alignment horizontal="left" vertical="center"/>
    </xf>
    <xf numFmtId="4" fontId="50" fillId="49" borderId="0" applyNumberFormat="0" applyProtection="0">
      <alignment horizontal="left" vertical="center"/>
    </xf>
    <xf numFmtId="4" fontId="266" fillId="60" borderId="54" applyNumberFormat="0" applyProtection="0">
      <alignment vertical="center"/>
    </xf>
    <xf numFmtId="4" fontId="267" fillId="60" borderId="54" applyNumberFormat="0" applyProtection="0">
      <alignment vertical="center"/>
    </xf>
    <xf numFmtId="4" fontId="264" fillId="59" borderId="56" applyNumberFormat="0" applyProtection="0">
      <alignment horizontal="left" vertical="center"/>
    </xf>
    <xf numFmtId="4" fontId="266" fillId="60" borderId="54" applyNumberFormat="0" applyProtection="0">
      <alignment horizontal="right" vertical="center"/>
    </xf>
    <xf numFmtId="4" fontId="267" fillId="60" borderId="54" applyNumberFormat="0" applyProtection="0">
      <alignment horizontal="right" vertical="center"/>
    </xf>
    <xf numFmtId="4" fontId="264" fillId="59" borderId="54" applyNumberFormat="0" applyProtection="0">
      <alignment horizontal="left" vertical="center"/>
    </xf>
    <xf numFmtId="4" fontId="268" fillId="30" borderId="56" applyNumberFormat="0" applyProtection="0">
      <alignment horizontal="left" vertical="center"/>
    </xf>
    <xf numFmtId="4" fontId="269" fillId="60" borderId="54" applyNumberFormat="0" applyProtection="0">
      <alignment horizontal="right" vertical="center"/>
    </xf>
    <xf numFmtId="0" fontId="19" fillId="0" borderId="0">
      <alignment vertical="center"/>
    </xf>
    <xf numFmtId="265" fontId="270" fillId="0" borderId="0" applyFont="0" applyFill="0" applyBorder="0" applyAlignment="0" applyProtection="0"/>
    <xf numFmtId="0" fontId="79" fillId="1" borderId="6" applyNumberFormat="0" applyFont="0" applyAlignment="0">
      <alignment horizontal="center"/>
    </xf>
    <xf numFmtId="0" fontId="271" fillId="0" borderId="0" applyNumberFormat="0" applyFill="0" applyBorder="0" applyAlignment="0" applyProtection="0">
      <alignment vertical="top"/>
      <protection locked="0"/>
    </xf>
    <xf numFmtId="0" fontId="81" fillId="0" borderId="0" applyNumberFormat="0" applyFill="0" applyBorder="0" applyAlignment="0">
      <alignment horizontal="center"/>
    </xf>
    <xf numFmtId="0" fontId="17" fillId="0" borderId="0"/>
    <xf numFmtId="168" fontId="272" fillId="0" borderId="0" applyNumberFormat="0" applyBorder="0" applyAlignment="0">
      <alignment horizontal="centerContinuous"/>
    </xf>
    <xf numFmtId="0" fontId="27" fillId="0" borderId="0" applyFont="0" applyFill="0" applyBorder="0" applyAlignment="0" applyProtection="0"/>
    <xf numFmtId="0" fontId="21" fillId="0" borderId="5" applyNumberFormat="0" applyAlignment="0" applyProtection="0">
      <alignment horizontal="left" vertical="center"/>
    </xf>
    <xf numFmtId="0" fontId="21" fillId="0" borderId="0" applyNumberFormat="0" applyFill="0" applyBorder="0" applyAlignment="0" applyProtection="0"/>
    <xf numFmtId="0" fontId="154" fillId="0" borderId="0" applyNumberFormat="0" applyFill="0" applyBorder="0" applyAlignment="0" applyProtection="0"/>
    <xf numFmtId="0" fontId="168" fillId="0" borderId="0"/>
    <xf numFmtId="0" fontId="273" fillId="0" borderId="0"/>
    <xf numFmtId="0" fontId="83" fillId="0" borderId="0"/>
    <xf numFmtId="0" fontId="83" fillId="0" borderId="0"/>
    <xf numFmtId="0" fontId="17" fillId="0" borderId="32" applyNumberFormat="0" applyFont="0" applyFill="0" applyAlignment="0" applyProtection="0"/>
    <xf numFmtId="0" fontId="91" fillId="0" borderId="0"/>
    <xf numFmtId="266" fontId="83" fillId="0" borderId="0" applyFont="0" applyFill="0" applyBorder="0" applyAlignment="0" applyProtection="0"/>
    <xf numFmtId="0" fontId="15" fillId="0" borderId="0" applyNumberFormat="0" applyFont="0" applyFill="0" applyAlignment="0"/>
    <xf numFmtId="42" fontId="225" fillId="0" borderId="0" applyFont="0" applyFill="0" applyBorder="0" applyAlignment="0" applyProtection="0"/>
    <xf numFmtId="0" fontId="17" fillId="0" borderId="32" applyNumberFormat="0" applyFont="0" applyFill="0" applyAlignment="0" applyProtection="0"/>
    <xf numFmtId="266" fontId="83" fillId="0" borderId="0" applyFont="0" applyFill="0" applyBorder="0" applyAlignment="0" applyProtection="0"/>
    <xf numFmtId="3" fontId="17" fillId="0" borderId="0" applyFont="0" applyFill="0" applyBorder="0" applyAlignment="0" applyProtection="0"/>
    <xf numFmtId="217" fontId="17" fillId="0" borderId="0" applyFont="0" applyFill="0" applyBorder="0" applyAlignment="0" applyProtection="0"/>
    <xf numFmtId="267" fontId="83" fillId="0" borderId="0" applyFont="0" applyFill="0" applyBorder="0" applyAlignment="0" applyProtection="0"/>
    <xf numFmtId="268" fontId="83" fillId="0" borderId="0" applyFont="0" applyFill="0" applyBorder="0" applyAlignment="0" applyProtection="0"/>
    <xf numFmtId="0" fontId="17" fillId="0" borderId="0" applyFont="0" applyFill="0" applyBorder="0" applyAlignment="0" applyProtection="0"/>
    <xf numFmtId="2" fontId="17" fillId="0" borderId="0" applyFont="0" applyFill="0" applyBorder="0" applyAlignment="0" applyProtection="0"/>
    <xf numFmtId="0" fontId="21" fillId="0" borderId="6">
      <alignment horizontal="left" vertical="center"/>
    </xf>
    <xf numFmtId="0" fontId="262" fillId="0" borderId="0"/>
    <xf numFmtId="188" fontId="83" fillId="0" borderId="14">
      <alignment horizontal="right" vertical="center"/>
    </xf>
    <xf numFmtId="188" fontId="83" fillId="0" borderId="14">
      <alignment horizontal="right" vertical="center"/>
    </xf>
    <xf numFmtId="269" fontId="83" fillId="0" borderId="14">
      <alignment horizontal="right" vertical="center"/>
    </xf>
    <xf numFmtId="228" fontId="152" fillId="0" borderId="14">
      <alignment horizontal="right" vertical="center"/>
    </xf>
    <xf numFmtId="229" fontId="170" fillId="0" borderId="14">
      <alignment horizontal="right" vertical="center"/>
    </xf>
    <xf numFmtId="270" fontId="84" fillId="0" borderId="14">
      <alignment horizontal="right" vertical="center"/>
    </xf>
    <xf numFmtId="271" fontId="51" fillId="0" borderId="14">
      <alignment horizontal="right" vertical="center"/>
    </xf>
    <xf numFmtId="228" fontId="152" fillId="0" borderId="14">
      <alignment horizontal="right" vertical="center"/>
    </xf>
    <xf numFmtId="271" fontId="51" fillId="0" borderId="14">
      <alignment horizontal="right" vertical="center"/>
    </xf>
    <xf numFmtId="188" fontId="83" fillId="0" borderId="14">
      <alignment horizontal="right" vertical="center"/>
    </xf>
    <xf numFmtId="272" fontId="225" fillId="0" borderId="14">
      <alignment horizontal="right" vertical="center"/>
    </xf>
    <xf numFmtId="271" fontId="51" fillId="0" borderId="14">
      <alignment horizontal="right" vertical="center"/>
    </xf>
    <xf numFmtId="271" fontId="51" fillId="0" borderId="14">
      <alignment horizontal="right" vertical="center"/>
    </xf>
    <xf numFmtId="188" fontId="83" fillId="0" borderId="14">
      <alignment horizontal="right" vertical="center"/>
    </xf>
    <xf numFmtId="228" fontId="152" fillId="0" borderId="14">
      <alignment horizontal="right" vertical="center"/>
    </xf>
    <xf numFmtId="188" fontId="83" fillId="0" borderId="14">
      <alignment horizontal="right" vertical="center"/>
    </xf>
    <xf numFmtId="188" fontId="83" fillId="0" borderId="14">
      <alignment horizontal="right" vertical="center"/>
    </xf>
    <xf numFmtId="273" fontId="152" fillId="0" borderId="14">
      <alignment horizontal="right" vertical="center"/>
    </xf>
    <xf numFmtId="272" fontId="225" fillId="0" borderId="14">
      <alignment horizontal="right" vertical="center"/>
    </xf>
    <xf numFmtId="273" fontId="152" fillId="0" borderId="14">
      <alignment horizontal="right" vertical="center"/>
    </xf>
    <xf numFmtId="188" fontId="83" fillId="0" borderId="14">
      <alignment horizontal="right" vertical="center"/>
    </xf>
    <xf numFmtId="188" fontId="83" fillId="0" borderId="14">
      <alignment horizontal="right" vertical="center"/>
    </xf>
    <xf numFmtId="269" fontId="83" fillId="0" borderId="14">
      <alignment horizontal="right" vertical="center"/>
    </xf>
    <xf numFmtId="188" fontId="83" fillId="0" borderId="14">
      <alignment horizontal="right" vertical="center"/>
    </xf>
    <xf numFmtId="188" fontId="83" fillId="0" borderId="14">
      <alignment horizontal="right" vertical="center"/>
    </xf>
    <xf numFmtId="272" fontId="225" fillId="0" borderId="14">
      <alignment horizontal="right" vertical="center"/>
    </xf>
    <xf numFmtId="228" fontId="152" fillId="0" borderId="14">
      <alignment horizontal="right" vertical="center"/>
    </xf>
    <xf numFmtId="191" fontId="83" fillId="0" borderId="14">
      <alignment horizontal="center"/>
    </xf>
    <xf numFmtId="0" fontId="51" fillId="0" borderId="15"/>
    <xf numFmtId="0" fontId="75" fillId="0" borderId="0" applyNumberFormat="0" applyFill="0" applyBorder="0" applyAlignment="0" applyProtection="0"/>
    <xf numFmtId="0" fontId="170" fillId="0" borderId="27" applyNumberFormat="0" applyBorder="0" applyAlignment="0"/>
    <xf numFmtId="0" fontId="274" fillId="0" borderId="31" applyNumberFormat="0" applyBorder="0" applyAlignment="0">
      <alignment horizontal="center"/>
    </xf>
    <xf numFmtId="3" fontId="275" fillId="0" borderId="52" applyNumberFormat="0" applyBorder="0" applyAlignment="0"/>
    <xf numFmtId="3" fontId="276" fillId="0" borderId="0" applyNumberFormat="0" applyFill="0" applyBorder="0" applyAlignment="0" applyProtection="0">
      <alignment horizontal="center" wrapText="1"/>
    </xf>
    <xf numFmtId="0" fontId="277" fillId="0" borderId="17" applyBorder="0" applyAlignment="0">
      <alignment horizontal="center" vertical="center"/>
    </xf>
    <xf numFmtId="0" fontId="278" fillId="0" borderId="0" applyNumberFormat="0" applyFill="0" applyBorder="0" applyAlignment="0" applyProtection="0">
      <alignment horizontal="centerContinuous"/>
    </xf>
    <xf numFmtId="0" fontId="252" fillId="0" borderId="57" applyNumberFormat="0" applyFill="0" applyBorder="0" applyAlignment="0" applyProtection="0">
      <alignment horizontal="center" vertical="center" wrapText="1"/>
    </xf>
    <xf numFmtId="0" fontId="279" fillId="0" borderId="58" applyNumberFormat="0" applyBorder="0" applyAlignment="0">
      <alignment vertical="center"/>
    </xf>
    <xf numFmtId="274" fontId="162" fillId="0" borderId="0" applyFont="0" applyFill="0" applyBorder="0" applyAlignment="0" applyProtection="0"/>
    <xf numFmtId="275" fontId="170" fillId="0" borderId="0" applyFont="0" applyFill="0" applyBorder="0" applyAlignment="0" applyProtection="0"/>
    <xf numFmtId="207" fontId="17" fillId="0" borderId="0" applyFont="0" applyFill="0" applyBorder="0" applyAlignment="0" applyProtection="0"/>
    <xf numFmtId="190" fontId="83" fillId="0" borderId="0"/>
    <xf numFmtId="192" fontId="83" fillId="0" borderId="2"/>
    <xf numFmtId="0" fontId="83" fillId="0" borderId="27">
      <alignment horizontal="left" vertical="center" wrapText="1" indent="1"/>
    </xf>
    <xf numFmtId="3" fontId="51" fillId="50" borderId="44">
      <alignment horizontal="right" vertical="top" wrapText="1"/>
    </xf>
    <xf numFmtId="3" fontId="83" fillId="0" borderId="0" applyNumberFormat="0" applyBorder="0" applyAlignment="0" applyProtection="0">
      <alignment horizontal="centerContinuous"/>
      <protection locked="0"/>
    </xf>
    <xf numFmtId="3" fontId="280" fillId="0" borderId="0">
      <protection locked="0"/>
    </xf>
    <xf numFmtId="263" fontId="87" fillId="35" borderId="17">
      <alignment vertical="top"/>
    </xf>
    <xf numFmtId="0" fontId="88" fillId="36" borderId="2">
      <alignment horizontal="left" vertical="center"/>
    </xf>
    <xf numFmtId="276" fontId="89" fillId="37" borderId="17"/>
    <xf numFmtId="263" fontId="62" fillId="0" borderId="17">
      <alignment horizontal="left" vertical="top"/>
    </xf>
    <xf numFmtId="0" fontId="90" fillId="38" borderId="0">
      <alignment horizontal="left" vertical="center"/>
    </xf>
    <xf numFmtId="263" fontId="91" fillId="0" borderId="19">
      <alignment horizontal="left" vertical="top"/>
    </xf>
    <xf numFmtId="0" fontId="92" fillId="0" borderId="19">
      <alignment horizontal="left" vertical="center"/>
    </xf>
    <xf numFmtId="42" fontId="26" fillId="0" borderId="0" applyFont="0" applyFill="0" applyBorder="0" applyAlignment="0" applyProtection="0"/>
    <xf numFmtId="277" fontId="41" fillId="0" borderId="0" applyFont="0" applyFill="0" applyBorder="0" applyAlignment="0" applyProtection="0"/>
    <xf numFmtId="42" fontId="243" fillId="0" borderId="0" applyFont="0" applyFill="0" applyBorder="0" applyAlignment="0" applyProtection="0"/>
    <xf numFmtId="44" fontId="243" fillId="0" borderId="0" applyFont="0" applyFill="0" applyBorder="0" applyAlignment="0" applyProtection="0"/>
    <xf numFmtId="0" fontId="94" fillId="0" borderId="0" applyNumberFormat="0" applyFill="0" applyBorder="0" applyAlignment="0" applyProtection="0"/>
    <xf numFmtId="0" fontId="281" fillId="0" borderId="26"/>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8" fillId="0" borderId="0"/>
    <xf numFmtId="0" fontId="218" fillId="0" borderId="0"/>
    <xf numFmtId="195" fontId="17" fillId="0" borderId="0" applyFont="0" applyFill="0" applyBorder="0" applyAlignment="0" applyProtection="0"/>
    <xf numFmtId="41" fontId="17" fillId="0" borderId="0" applyFont="0" applyFill="0" applyBorder="0" applyAlignment="0" applyProtection="0"/>
    <xf numFmtId="0" fontId="126" fillId="0" borderId="0"/>
    <xf numFmtId="195" fontId="27" fillId="0" borderId="0" applyNumberFormat="0" applyFont="0" applyFill="0" applyBorder="0" applyAlignment="0" applyProtection="0"/>
    <xf numFmtId="43" fontId="218" fillId="0" borderId="0" applyFont="0" applyFill="0" applyBorder="0" applyAlignment="0" applyProtection="0"/>
    <xf numFmtId="9" fontId="218" fillId="0" borderId="0" applyFont="0" applyFill="0" applyBorder="0" applyAlignment="0" applyProtection="0"/>
    <xf numFmtId="0" fontId="297" fillId="0" borderId="0"/>
    <xf numFmtId="0" fontId="298" fillId="0" borderId="0"/>
    <xf numFmtId="0" fontId="298" fillId="0" borderId="0"/>
    <xf numFmtId="0" fontId="1" fillId="0" borderId="0"/>
    <xf numFmtId="0" fontId="1" fillId="0" borderId="0"/>
    <xf numFmtId="43" fontId="71" fillId="0" borderId="0" applyFont="0" applyFill="0" applyBorder="0" applyAlignment="0" applyProtection="0"/>
    <xf numFmtId="0" fontId="1" fillId="0" borderId="0"/>
    <xf numFmtId="167" fontId="17"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04" fillId="0" borderId="0"/>
    <xf numFmtId="43" fontId="104" fillId="0" borderId="0" applyFont="0" applyFill="0" applyBorder="0" applyAlignment="0" applyProtection="0"/>
    <xf numFmtId="0" fontId="1" fillId="0" borderId="0"/>
    <xf numFmtId="0" fontId="1" fillId="0" borderId="0"/>
    <xf numFmtId="9" fontId="104" fillId="0" borderId="0" applyFont="0" applyFill="0" applyBorder="0" applyAlignment="0" applyProtection="0"/>
    <xf numFmtId="0" fontId="104" fillId="0" borderId="0"/>
    <xf numFmtId="43" fontId="104" fillId="0" borderId="0" applyFont="0" applyFill="0" applyBorder="0" applyAlignment="0" applyProtection="0"/>
    <xf numFmtId="9" fontId="104" fillId="0" borderId="0" applyFont="0" applyFill="0" applyBorder="0" applyAlignment="0" applyProtection="0"/>
  </cellStyleXfs>
  <cellXfs count="1150">
    <xf numFmtId="167" fontId="0" fillId="0" borderId="0" xfId="0"/>
    <xf numFmtId="167" fontId="14" fillId="0" borderId="0" xfId="0" applyFont="1"/>
    <xf numFmtId="167" fontId="15" fillId="0" borderId="0" xfId="0" applyFont="1"/>
    <xf numFmtId="167" fontId="16" fillId="0" borderId="0" xfId="0" applyFont="1" applyAlignment="1">
      <alignment wrapText="1"/>
    </xf>
    <xf numFmtId="167" fontId="20" fillId="0" borderId="0" xfId="0" applyFont="1" applyAlignment="1">
      <alignment horizontal="center"/>
    </xf>
    <xf numFmtId="167" fontId="15" fillId="0" borderId="0" xfId="0" applyFont="1" applyAlignment="1">
      <alignment horizontal="center"/>
    </xf>
    <xf numFmtId="168" fontId="15" fillId="0" borderId="0" xfId="1" applyNumberFormat="1" applyFont="1" applyAlignment="1">
      <alignment horizontal="center"/>
    </xf>
    <xf numFmtId="168" fontId="15" fillId="0" borderId="0" xfId="1" applyNumberFormat="1" applyFont="1"/>
    <xf numFmtId="168" fontId="21" fillId="0" borderId="0" xfId="0" applyNumberFormat="1" applyFont="1" applyAlignment="1">
      <alignment vertical="center"/>
    </xf>
    <xf numFmtId="1" fontId="19" fillId="4" borderId="2" xfId="3" applyNumberFormat="1" applyFont="1" applyFill="1" applyBorder="1" applyAlignment="1">
      <alignment horizontal="center" vertical="center" wrapText="1"/>
    </xf>
    <xf numFmtId="43" fontId="15" fillId="0" borderId="0" xfId="1" applyFont="1"/>
    <xf numFmtId="167" fontId="101" fillId="0" borderId="0" xfId="511" applyFont="1">
      <alignment vertical="center"/>
    </xf>
    <xf numFmtId="167" fontId="17" fillId="0" borderId="0" xfId="511">
      <alignment vertical="center"/>
    </xf>
    <xf numFmtId="168" fontId="0" fillId="0" borderId="0" xfId="512" applyNumberFormat="1" applyFont="1">
      <alignment vertical="center"/>
    </xf>
    <xf numFmtId="10" fontId="102" fillId="0" borderId="0" xfId="513" applyNumberFormat="1" applyFont="1">
      <alignment vertical="center"/>
    </xf>
    <xf numFmtId="10" fontId="0" fillId="0" borderId="0" xfId="513" applyNumberFormat="1" applyFont="1">
      <alignment vertical="center"/>
    </xf>
    <xf numFmtId="168" fontId="102" fillId="0" borderId="0" xfId="513" applyNumberFormat="1" applyFont="1">
      <alignment vertical="center"/>
    </xf>
    <xf numFmtId="43" fontId="102" fillId="0" borderId="0" xfId="512" applyFont="1">
      <alignment vertical="center"/>
    </xf>
    <xf numFmtId="43" fontId="0" fillId="0" borderId="0" xfId="512" applyFont="1">
      <alignment vertical="center"/>
    </xf>
    <xf numFmtId="167" fontId="102" fillId="0" borderId="0" xfId="511" applyFont="1">
      <alignment vertical="center"/>
    </xf>
    <xf numFmtId="167" fontId="18" fillId="3" borderId="2" xfId="2" applyFont="1" applyFill="1" applyBorder="1" applyAlignment="1">
      <alignment horizontal="center" vertical="center" wrapText="1"/>
    </xf>
    <xf numFmtId="167" fontId="24" fillId="39" borderId="2" xfId="2" applyFont="1" applyFill="1" applyBorder="1" applyAlignment="1">
      <alignment horizontal="center" vertical="center" wrapText="1"/>
    </xf>
    <xf numFmtId="3" fontId="24" fillId="39" borderId="2" xfId="2" applyNumberFormat="1" applyFont="1" applyFill="1" applyBorder="1" applyAlignment="1">
      <alignment horizontal="right" vertical="center" wrapText="1"/>
    </xf>
    <xf numFmtId="167" fontId="24" fillId="39" borderId="2" xfId="2" applyFont="1" applyFill="1" applyBorder="1" applyAlignment="1">
      <alignment horizontal="left" vertical="center" wrapText="1"/>
    </xf>
    <xf numFmtId="167" fontId="105" fillId="3" borderId="2" xfId="2" applyFont="1" applyFill="1" applyBorder="1" applyAlignment="1">
      <alignment horizontal="center" vertical="center" wrapText="1"/>
    </xf>
    <xf numFmtId="43" fontId="106" fillId="0" borderId="0" xfId="1" applyFont="1" applyAlignment="1">
      <alignment vertical="center"/>
    </xf>
    <xf numFmtId="168" fontId="107" fillId="0" borderId="0" xfId="0" applyNumberFormat="1" applyFont="1" applyAlignment="1">
      <alignment vertical="center"/>
    </xf>
    <xf numFmtId="167" fontId="106" fillId="0" borderId="0" xfId="0" applyFont="1" applyAlignment="1">
      <alignment vertical="center"/>
    </xf>
    <xf numFmtId="167" fontId="108" fillId="4" borderId="2" xfId="0" applyFont="1" applyFill="1" applyBorder="1" applyAlignment="1">
      <alignment horizontal="center" vertical="center" wrapText="1"/>
    </xf>
    <xf numFmtId="167" fontId="108" fillId="4" borderId="2" xfId="0" applyFont="1" applyFill="1" applyBorder="1" applyAlignment="1">
      <alignment vertical="center" wrapText="1"/>
    </xf>
    <xf numFmtId="168" fontId="108" fillId="4" borderId="2" xfId="1" applyNumberFormat="1" applyFont="1" applyFill="1" applyBorder="1" applyAlignment="1">
      <alignment horizontal="right" vertical="center" wrapText="1"/>
    </xf>
    <xf numFmtId="3" fontId="108" fillId="4" borderId="2" xfId="1" applyNumberFormat="1" applyFont="1" applyFill="1" applyBorder="1" applyAlignment="1">
      <alignment horizontal="right" vertical="center" wrapText="1"/>
    </xf>
    <xf numFmtId="168" fontId="107" fillId="0" borderId="0" xfId="1" applyNumberFormat="1" applyFont="1" applyFill="1"/>
    <xf numFmtId="168" fontId="106" fillId="0" borderId="0" xfId="0" applyNumberFormat="1" applyFont="1"/>
    <xf numFmtId="167" fontId="106" fillId="0" borderId="0" xfId="0" applyFont="1"/>
    <xf numFmtId="168" fontId="108" fillId="4" borderId="2" xfId="1" applyNumberFormat="1" applyFont="1" applyFill="1" applyBorder="1" applyAlignment="1">
      <alignment horizontal="center" vertical="center" wrapText="1"/>
    </xf>
    <xf numFmtId="3" fontId="109" fillId="4" borderId="2" xfId="1" applyNumberFormat="1" applyFont="1" applyFill="1" applyBorder="1" applyAlignment="1">
      <alignment horizontal="right" vertical="center" wrapText="1"/>
    </xf>
    <xf numFmtId="168" fontId="107" fillId="0" borderId="0" xfId="1" applyNumberFormat="1" applyFont="1"/>
    <xf numFmtId="167" fontId="107" fillId="0" borderId="0" xfId="0" applyFont="1"/>
    <xf numFmtId="167" fontId="108" fillId="4" borderId="2" xfId="0" applyFont="1" applyFill="1" applyBorder="1" applyAlignment="1">
      <alignment horizontal="left" vertical="center" wrapText="1"/>
    </xf>
    <xf numFmtId="168" fontId="107" fillId="0" borderId="0" xfId="1" applyNumberFormat="1" applyFont="1" applyAlignment="1">
      <alignment horizontal="center" vertical="center"/>
    </xf>
    <xf numFmtId="167" fontId="106" fillId="0" borderId="0" xfId="0" applyFont="1" applyAlignment="1">
      <alignment horizontal="center" vertical="center"/>
    </xf>
    <xf numFmtId="3" fontId="105" fillId="3" borderId="2" xfId="2" applyNumberFormat="1" applyFont="1" applyFill="1" applyBorder="1" applyAlignment="1">
      <alignment horizontal="right" vertical="center" wrapText="1"/>
    </xf>
    <xf numFmtId="168" fontId="106" fillId="7" borderId="0" xfId="1" applyNumberFormat="1" applyFont="1" applyFill="1" applyAlignment="1">
      <alignment horizontal="center" vertical="center"/>
    </xf>
    <xf numFmtId="168" fontId="106" fillId="7" borderId="0" xfId="0" applyNumberFormat="1" applyFont="1" applyFill="1" applyAlignment="1">
      <alignment horizontal="center" vertical="center"/>
    </xf>
    <xf numFmtId="167" fontId="106" fillId="7" borderId="0" xfId="0" applyFont="1" applyFill="1" applyAlignment="1">
      <alignment horizontal="center" vertical="center"/>
    </xf>
    <xf numFmtId="167" fontId="15" fillId="0" borderId="0" xfId="518" applyFont="1" applyAlignment="1">
      <alignment vertical="center"/>
    </xf>
    <xf numFmtId="167" fontId="19" fillId="0" borderId="0" xfId="518" applyFont="1" applyAlignment="1">
      <alignment horizontal="center" vertical="center"/>
    </xf>
    <xf numFmtId="167" fontId="16" fillId="4" borderId="2" xfId="518" applyFont="1" applyFill="1" applyBorder="1" applyAlignment="1">
      <alignment horizontal="center" vertical="center" wrapText="1"/>
    </xf>
    <xf numFmtId="167" fontId="16" fillId="4" borderId="2" xfId="518" applyFont="1" applyFill="1" applyBorder="1" applyAlignment="1">
      <alignment vertical="center" wrapText="1"/>
    </xf>
    <xf numFmtId="3" fontId="16" fillId="4" borderId="2" xfId="519" applyNumberFormat="1" applyFont="1" applyFill="1" applyBorder="1" applyAlignment="1">
      <alignment horizontal="right" vertical="center" wrapText="1"/>
    </xf>
    <xf numFmtId="167" fontId="19" fillId="0" borderId="2" xfId="518" applyFont="1" applyBorder="1" applyAlignment="1">
      <alignment horizontal="center" vertical="center" wrapText="1"/>
    </xf>
    <xf numFmtId="167" fontId="19" fillId="0" borderId="2" xfId="518" applyFont="1" applyBorder="1" applyAlignment="1">
      <alignment vertical="center" wrapText="1"/>
    </xf>
    <xf numFmtId="3" fontId="19" fillId="0" borderId="2" xfId="519" applyNumberFormat="1" applyFont="1" applyFill="1" applyBorder="1" applyAlignment="1">
      <alignment horizontal="right" vertical="center" wrapText="1"/>
    </xf>
    <xf numFmtId="167" fontId="21" fillId="0" borderId="0" xfId="518" applyFont="1" applyAlignment="1">
      <alignment vertical="center"/>
    </xf>
    <xf numFmtId="167" fontId="15" fillId="0" borderId="0" xfId="518" applyFont="1" applyAlignment="1">
      <alignment horizontal="center" vertical="center"/>
    </xf>
    <xf numFmtId="167" fontId="25" fillId="0" borderId="0" xfId="518" applyFont="1" applyAlignment="1">
      <alignment horizontal="center" vertical="center"/>
    </xf>
    <xf numFmtId="168" fontId="15" fillId="0" borderId="0" xfId="519" applyNumberFormat="1" applyFont="1" applyAlignment="1">
      <alignment vertical="center"/>
    </xf>
    <xf numFmtId="168" fontId="15" fillId="0" borderId="0" xfId="519" applyNumberFormat="1" applyFont="1" applyAlignment="1">
      <alignment horizontal="center" vertical="center"/>
    </xf>
    <xf numFmtId="167" fontId="17" fillId="0" borderId="0" xfId="520">
      <alignment vertical="center"/>
    </xf>
    <xf numFmtId="167" fontId="104" fillId="0" borderId="0" xfId="520" applyFont="1">
      <alignment vertical="center"/>
    </xf>
    <xf numFmtId="201" fontId="103" fillId="0" borderId="0" xfId="520" applyNumberFormat="1" applyFont="1" applyAlignment="1">
      <alignment vertical="center" wrapText="1"/>
    </xf>
    <xf numFmtId="167" fontId="110" fillId="0" borderId="2" xfId="355" applyFont="1" applyBorder="1" applyAlignment="1">
      <alignment horizontal="center" vertical="center"/>
    </xf>
    <xf numFmtId="167" fontId="13" fillId="0" borderId="0" xfId="355" applyAlignment="1">
      <alignment vertical="center"/>
    </xf>
    <xf numFmtId="167" fontId="110" fillId="0" borderId="2" xfId="355" applyFont="1" applyBorder="1" applyAlignment="1">
      <alignment horizontal="left" vertical="center"/>
    </xf>
    <xf numFmtId="168" fontId="110" fillId="0" borderId="2" xfId="355" applyNumberFormat="1" applyFont="1" applyBorder="1" applyAlignment="1">
      <alignment horizontal="center" vertical="center"/>
    </xf>
    <xf numFmtId="167" fontId="23" fillId="0" borderId="2" xfId="355" applyFont="1" applyBorder="1" applyAlignment="1">
      <alignment vertical="center" wrapText="1"/>
    </xf>
    <xf numFmtId="167" fontId="46" fillId="0" borderId="0" xfId="355" applyFont="1" applyAlignment="1">
      <alignment vertical="center"/>
    </xf>
    <xf numFmtId="167" fontId="23" fillId="0" borderId="2" xfId="355" applyFont="1" applyBorder="1" applyAlignment="1">
      <alignment horizontal="center" vertical="center"/>
    </xf>
    <xf numFmtId="167" fontId="23" fillId="0" borderId="2" xfId="355" applyFont="1" applyBorder="1" applyAlignment="1">
      <alignment horizontal="left" vertical="center" wrapText="1"/>
    </xf>
    <xf numFmtId="168" fontId="23" fillId="0" borderId="2" xfId="521" applyNumberFormat="1" applyFont="1" applyBorder="1" applyAlignment="1">
      <alignment horizontal="center" vertical="center"/>
    </xf>
    <xf numFmtId="167" fontId="23" fillId="0" borderId="2" xfId="355" applyFont="1" applyBorder="1" applyAlignment="1">
      <alignment horizontal="center" vertical="center" wrapText="1"/>
    </xf>
    <xf numFmtId="202" fontId="111" fillId="0" borderId="2" xfId="521" applyNumberFormat="1" applyFont="1" applyBorder="1" applyAlignment="1">
      <alignment horizontal="center" vertical="center"/>
    </xf>
    <xf numFmtId="167" fontId="23" fillId="0" borderId="22" xfId="355" applyFont="1" applyBorder="1" applyAlignment="1">
      <alignment vertical="center" wrapText="1"/>
    </xf>
    <xf numFmtId="167" fontId="110" fillId="0" borderId="2" xfId="355" applyFont="1" applyBorder="1" applyAlignment="1">
      <alignment horizontal="left" vertical="center" wrapText="1"/>
    </xf>
    <xf numFmtId="168" fontId="110" fillId="0" borderId="2" xfId="521" applyNumberFormat="1" applyFont="1" applyBorder="1" applyAlignment="1">
      <alignment horizontal="center" vertical="center"/>
    </xf>
    <xf numFmtId="167" fontId="110" fillId="0" borderId="17" xfId="355" applyFont="1" applyBorder="1" applyAlignment="1">
      <alignment horizontal="center" vertical="center"/>
    </xf>
    <xf numFmtId="167" fontId="110" fillId="0" borderId="17" xfId="355" applyFont="1" applyBorder="1" applyAlignment="1">
      <alignment horizontal="left" vertical="center" wrapText="1"/>
    </xf>
    <xf numFmtId="168" fontId="110" fillId="0" borderId="17" xfId="521" applyNumberFormat="1" applyFont="1" applyBorder="1" applyAlignment="1">
      <alignment horizontal="center" vertical="center"/>
    </xf>
    <xf numFmtId="167" fontId="110" fillId="0" borderId="2" xfId="355" applyFont="1" applyBorder="1" applyAlignment="1">
      <alignment horizontal="center" vertical="center" wrapText="1"/>
    </xf>
    <xf numFmtId="167" fontId="110" fillId="0" borderId="2" xfId="355" applyFont="1" applyBorder="1" applyAlignment="1">
      <alignment vertical="center" wrapText="1"/>
    </xf>
    <xf numFmtId="168" fontId="46" fillId="0" borderId="0" xfId="355" applyNumberFormat="1" applyFont="1" applyAlignment="1">
      <alignment vertical="center"/>
    </xf>
    <xf numFmtId="202" fontId="13" fillId="0" borderId="0" xfId="521" applyNumberFormat="1" applyFont="1" applyAlignment="1">
      <alignment vertical="center"/>
    </xf>
    <xf numFmtId="167" fontId="23" fillId="0" borderId="0" xfId="355" applyFont="1" applyAlignment="1">
      <alignment horizontal="left" vertical="center"/>
    </xf>
    <xf numFmtId="203" fontId="23" fillId="0" borderId="2" xfId="1" applyNumberFormat="1" applyFont="1" applyBorder="1" applyAlignment="1">
      <alignment horizontal="right" vertical="center" wrapText="1"/>
    </xf>
    <xf numFmtId="0" fontId="19" fillId="0" borderId="2" xfId="518" applyNumberFormat="1" applyFont="1" applyBorder="1" applyAlignment="1">
      <alignment horizontal="center" vertical="center" wrapText="1"/>
    </xf>
    <xf numFmtId="168" fontId="15" fillId="0" borderId="0" xfId="1" applyNumberFormat="1" applyFont="1" applyAlignment="1">
      <alignment vertical="center"/>
    </xf>
    <xf numFmtId="168" fontId="15" fillId="0" borderId="0" xfId="1" applyNumberFormat="1" applyFont="1" applyFill="1" applyAlignment="1">
      <alignment vertical="center"/>
    </xf>
    <xf numFmtId="168" fontId="21" fillId="0" borderId="0" xfId="1" applyNumberFormat="1" applyFont="1" applyFill="1" applyAlignment="1">
      <alignment vertical="center"/>
    </xf>
    <xf numFmtId="168" fontId="21" fillId="0" borderId="0" xfId="1" applyNumberFormat="1" applyFont="1" applyAlignment="1">
      <alignment vertical="center"/>
    </xf>
    <xf numFmtId="168" fontId="25" fillId="0" borderId="0" xfId="1" applyNumberFormat="1" applyFont="1" applyFill="1" applyAlignment="1">
      <alignment horizontal="center" vertical="center"/>
    </xf>
    <xf numFmtId="168" fontId="108" fillId="0" borderId="0" xfId="522" applyNumberFormat="1" applyFont="1" applyBorder="1" applyAlignment="1">
      <alignment vertical="center" wrapText="1"/>
    </xf>
    <xf numFmtId="168" fontId="109" fillId="0" borderId="0" xfId="522" applyNumberFormat="1" applyFont="1" applyBorder="1" applyAlignment="1">
      <alignment horizontal="left" vertical="center" wrapText="1"/>
    </xf>
    <xf numFmtId="168" fontId="109" fillId="0" borderId="0" xfId="522" applyNumberFormat="1" applyFont="1" applyBorder="1" applyAlignment="1">
      <alignment horizontal="center" wrapText="1"/>
    </xf>
    <xf numFmtId="0" fontId="19" fillId="0" borderId="0" xfId="523" applyFont="1"/>
    <xf numFmtId="0" fontId="16" fillId="0" borderId="2" xfId="524" applyFont="1" applyBorder="1" applyAlignment="1">
      <alignment horizontal="center" vertical="center" wrapText="1"/>
    </xf>
    <xf numFmtId="3" fontId="16" fillId="0" borderId="2" xfId="524" applyNumberFormat="1" applyFont="1" applyBorder="1" applyAlignment="1">
      <alignment horizontal="center" vertical="center" wrapText="1"/>
    </xf>
    <xf numFmtId="0" fontId="114" fillId="0" borderId="2" xfId="524" applyFont="1" applyBorder="1" applyAlignment="1">
      <alignment horizontal="center" vertical="center" wrapText="1"/>
    </xf>
    <xf numFmtId="0" fontId="114" fillId="0" borderId="2" xfId="524" applyFont="1" applyBorder="1" applyAlignment="1">
      <alignment vertical="center" wrapText="1"/>
    </xf>
    <xf numFmtId="3" fontId="114" fillId="0" borderId="2" xfId="524" applyNumberFormat="1" applyFont="1" applyBorder="1" applyAlignment="1">
      <alignment horizontal="right" vertical="center" wrapText="1"/>
    </xf>
    <xf numFmtId="4" fontId="114" fillId="0" borderId="2" xfId="524" applyNumberFormat="1" applyFont="1" applyBorder="1" applyAlignment="1">
      <alignment horizontal="right" vertical="center" wrapText="1"/>
    </xf>
    <xf numFmtId="0" fontId="103" fillId="0" borderId="2" xfId="524" applyFont="1" applyBorder="1" applyAlignment="1">
      <alignment horizontal="center" vertical="center" wrapText="1"/>
    </xf>
    <xf numFmtId="3" fontId="103" fillId="0" borderId="2" xfId="524" applyNumberFormat="1" applyFont="1" applyBorder="1" applyAlignment="1">
      <alignment horizontal="right" vertical="center" wrapText="1"/>
    </xf>
    <xf numFmtId="168" fontId="19" fillId="0" borderId="0" xfId="522" applyNumberFormat="1" applyFont="1"/>
    <xf numFmtId="3" fontId="19" fillId="0" borderId="0" xfId="523" applyNumberFormat="1" applyFont="1"/>
    <xf numFmtId="0" fontId="19" fillId="0" borderId="0" xfId="523" applyFont="1" applyAlignment="1">
      <alignment vertical="center"/>
    </xf>
    <xf numFmtId="0" fontId="116" fillId="0" borderId="2" xfId="523" applyFont="1" applyBorder="1" applyAlignment="1">
      <alignment horizontal="left" vertical="center"/>
    </xf>
    <xf numFmtId="0" fontId="16" fillId="0" borderId="2" xfId="523" applyFont="1" applyBorder="1" applyAlignment="1">
      <alignment horizontal="center" vertical="center"/>
    </xf>
    <xf numFmtId="168" fontId="16" fillId="0" borderId="2" xfId="522" applyNumberFormat="1" applyFont="1" applyBorder="1" applyAlignment="1">
      <alignment horizontal="center" vertical="center"/>
    </xf>
    <xf numFmtId="0" fontId="16" fillId="0" borderId="0" xfId="523" applyFont="1" applyAlignment="1">
      <alignment vertical="center"/>
    </xf>
    <xf numFmtId="43" fontId="19" fillId="0" borderId="2" xfId="522" applyFont="1" applyBorder="1" applyAlignment="1">
      <alignment vertical="center"/>
    </xf>
    <xf numFmtId="0" fontId="116" fillId="0" borderId="2" xfId="523" applyFont="1" applyBorder="1" applyAlignment="1">
      <alignment horizontal="center" vertical="center"/>
    </xf>
    <xf numFmtId="0" fontId="19" fillId="0" borderId="2" xfId="523" applyFont="1" applyBorder="1" applyAlignment="1">
      <alignment horizontal="center" vertical="center" wrapText="1"/>
    </xf>
    <xf numFmtId="0" fontId="115" fillId="0" borderId="2" xfId="523" applyFont="1" applyBorder="1" applyAlignment="1">
      <alignment horizontal="center" vertical="center" wrapText="1"/>
    </xf>
    <xf numFmtId="3" fontId="16" fillId="0" borderId="2" xfId="522" applyNumberFormat="1" applyFont="1" applyBorder="1" applyAlignment="1">
      <alignment horizontal="right" vertical="center"/>
    </xf>
    <xf numFmtId="0" fontId="16" fillId="0" borderId="0" xfId="523" applyFont="1" applyAlignment="1">
      <alignment horizontal="center" vertical="center"/>
    </xf>
    <xf numFmtId="0" fontId="19" fillId="0" borderId="0" xfId="523" applyFont="1" applyAlignment="1">
      <alignment horizontal="center" vertical="center"/>
    </xf>
    <xf numFmtId="3" fontId="19" fillId="0" borderId="0" xfId="523" applyNumberFormat="1" applyFont="1" applyAlignment="1">
      <alignment vertical="center"/>
    </xf>
    <xf numFmtId="168" fontId="19" fillId="0" borderId="0" xfId="522" applyNumberFormat="1" applyFont="1" applyAlignment="1">
      <alignment vertical="center"/>
    </xf>
    <xf numFmtId="0" fontId="114" fillId="0" borderId="0" xfId="523" applyFont="1" applyAlignment="1">
      <alignment horizontal="center" vertical="center" wrapText="1"/>
    </xf>
    <xf numFmtId="0" fontId="114" fillId="0" borderId="0" xfId="523" applyFont="1" applyAlignment="1">
      <alignment vertical="center" wrapText="1"/>
    </xf>
    <xf numFmtId="0" fontId="114" fillId="0" borderId="0" xfId="523" applyFont="1"/>
    <xf numFmtId="0" fontId="108" fillId="0" borderId="0" xfId="528" applyFont="1"/>
    <xf numFmtId="0" fontId="104" fillId="0" borderId="0" xfId="528" applyFont="1"/>
    <xf numFmtId="0" fontId="104" fillId="0" borderId="0" xfId="528" applyFont="1" applyAlignment="1">
      <alignment vertical="center"/>
    </xf>
    <xf numFmtId="0" fontId="14" fillId="0" borderId="0" xfId="528" applyFont="1" applyAlignment="1">
      <alignment horizontal="center" vertical="center" wrapText="1"/>
    </xf>
    <xf numFmtId="0" fontId="14" fillId="0" borderId="0" xfId="528" applyFont="1" applyAlignment="1">
      <alignment horizontal="center" vertical="center"/>
    </xf>
    <xf numFmtId="0" fontId="14" fillId="0" borderId="2" xfId="528" applyFont="1" applyBorder="1" applyAlignment="1">
      <alignment horizontal="center" vertical="center" wrapText="1"/>
    </xf>
    <xf numFmtId="0" fontId="104" fillId="0" borderId="2" xfId="528" applyFont="1" applyBorder="1" applyAlignment="1">
      <alignment horizontal="center" vertical="center" wrapText="1"/>
    </xf>
    <xf numFmtId="0" fontId="104" fillId="0" borderId="2" xfId="528" applyFont="1" applyBorder="1" applyAlignment="1">
      <alignment vertical="center" wrapText="1"/>
    </xf>
    <xf numFmtId="0" fontId="108" fillId="0" borderId="0" xfId="528" applyFont="1" applyAlignment="1">
      <alignment horizontal="left"/>
    </xf>
    <xf numFmtId="0" fontId="121" fillId="0" borderId="0" xfId="528" applyFont="1"/>
    <xf numFmtId="0" fontId="14" fillId="0" borderId="0" xfId="528" applyFont="1" applyAlignment="1">
      <alignment horizontal="center"/>
    </xf>
    <xf numFmtId="0" fontId="14" fillId="0" borderId="2" xfId="528" applyFont="1" applyBorder="1" applyAlignment="1">
      <alignment horizontal="center"/>
    </xf>
    <xf numFmtId="0" fontId="104" fillId="0" borderId="2" xfId="528" applyFont="1" applyBorder="1" applyAlignment="1">
      <alignment horizontal="center" vertical="center"/>
    </xf>
    <xf numFmtId="0" fontId="14" fillId="0" borderId="2" xfId="528" applyFont="1" applyBorder="1" applyAlignment="1">
      <alignment vertical="center" wrapText="1"/>
    </xf>
    <xf numFmtId="0" fontId="104" fillId="0" borderId="2" xfId="528" applyFont="1" applyBorder="1" applyAlignment="1">
      <alignment vertical="center"/>
    </xf>
    <xf numFmtId="0" fontId="14" fillId="0" borderId="2" xfId="528" applyFont="1" applyBorder="1" applyAlignment="1">
      <alignment horizontal="center" vertical="center"/>
    </xf>
    <xf numFmtId="0" fontId="122" fillId="0" borderId="0" xfId="528" applyFont="1" applyAlignment="1">
      <alignment horizontal="center"/>
    </xf>
    <xf numFmtId="0" fontId="19" fillId="0" borderId="0" xfId="528" applyFont="1"/>
    <xf numFmtId="0" fontId="19" fillId="0" borderId="0" xfId="528" applyFont="1" applyAlignment="1">
      <alignment horizontal="center"/>
    </xf>
    <xf numFmtId="0" fontId="19" fillId="0" borderId="0" xfId="528" applyFont="1" applyAlignment="1">
      <alignment horizontal="center" vertical="center"/>
    </xf>
    <xf numFmtId="0" fontId="14" fillId="0" borderId="2" xfId="528" applyFont="1" applyBorder="1" applyAlignment="1">
      <alignment horizontal="center" wrapText="1"/>
    </xf>
    <xf numFmtId="0" fontId="104" fillId="0" borderId="2" xfId="528" applyFont="1" applyBorder="1" applyAlignment="1">
      <alignment horizontal="justify" wrapText="1"/>
    </xf>
    <xf numFmtId="0" fontId="104" fillId="0" borderId="2" xfId="528" applyFont="1" applyBorder="1" applyAlignment="1">
      <alignment horizontal="center"/>
    </xf>
    <xf numFmtId="0" fontId="104" fillId="0" borderId="2" xfId="528" applyFont="1" applyBorder="1" applyAlignment="1">
      <alignment wrapText="1"/>
    </xf>
    <xf numFmtId="0" fontId="104" fillId="0" borderId="2" xfId="528" applyFont="1" applyBorder="1" applyAlignment="1">
      <alignment horizontal="center" wrapText="1"/>
    </xf>
    <xf numFmtId="0" fontId="104" fillId="0" borderId="2" xfId="528" applyFont="1" applyBorder="1" applyAlignment="1">
      <alignment horizontal="justify"/>
    </xf>
    <xf numFmtId="0" fontId="14" fillId="0" borderId="2" xfId="528" applyFont="1" applyBorder="1" applyAlignment="1">
      <alignment horizontal="right"/>
    </xf>
    <xf numFmtId="0" fontId="104" fillId="0" borderId="0" xfId="528" applyFont="1" applyAlignment="1">
      <alignment horizontal="center"/>
    </xf>
    <xf numFmtId="0" fontId="14" fillId="0" borderId="0" xfId="528" applyFont="1"/>
    <xf numFmtId="0" fontId="14" fillId="0" borderId="2" xfId="528" applyFont="1" applyBorder="1"/>
    <xf numFmtId="0" fontId="104" fillId="0" borderId="2" xfId="528" applyFont="1" applyBorder="1"/>
    <xf numFmtId="0" fontId="109" fillId="0" borderId="0" xfId="528" applyFont="1"/>
    <xf numFmtId="0" fontId="17" fillId="0" borderId="0" xfId="528"/>
    <xf numFmtId="0" fontId="104" fillId="0" borderId="2" xfId="528" applyFont="1" applyBorder="1" applyAlignment="1">
      <alignment horizontal="left" vertical="center" wrapText="1"/>
    </xf>
    <xf numFmtId="0" fontId="123" fillId="0" borderId="2" xfId="528" applyFont="1" applyBorder="1" applyAlignment="1">
      <alignment horizontal="center" vertical="center" wrapText="1"/>
    </xf>
    <xf numFmtId="0" fontId="14" fillId="0" borderId="0" xfId="528" applyFont="1" applyAlignment="1">
      <alignment horizontal="left" vertical="center" wrapText="1"/>
    </xf>
    <xf numFmtId="0" fontId="104" fillId="0" borderId="0" xfId="528" applyFont="1" applyAlignment="1">
      <alignment wrapText="1"/>
    </xf>
    <xf numFmtId="0" fontId="104" fillId="0" borderId="0" xfId="528" applyFont="1" applyAlignment="1">
      <alignment vertical="center" wrapText="1"/>
    </xf>
    <xf numFmtId="0" fontId="124" fillId="0" borderId="2" xfId="528" applyFont="1" applyBorder="1" applyAlignment="1">
      <alignment horizontal="center" vertical="center" wrapText="1"/>
    </xf>
    <xf numFmtId="0" fontId="104" fillId="0" borderId="2" xfId="528" applyFont="1" applyBorder="1" applyAlignment="1">
      <alignment horizontal="justify" vertical="center" wrapText="1"/>
    </xf>
    <xf numFmtId="0" fontId="104" fillId="0" borderId="2" xfId="528" applyFont="1" applyBorder="1" applyAlignment="1">
      <alignment horizontal="center" vertical="top" wrapText="1"/>
    </xf>
    <xf numFmtId="204" fontId="104" fillId="0" borderId="2" xfId="528" applyNumberFormat="1" applyFont="1" applyBorder="1" applyAlignment="1">
      <alignment horizontal="center" vertical="top" wrapText="1"/>
    </xf>
    <xf numFmtId="2" fontId="104" fillId="0" borderId="2" xfId="528" applyNumberFormat="1" applyFont="1" applyBorder="1" applyAlignment="1">
      <alignment horizontal="center" vertical="top" wrapText="1"/>
    </xf>
    <xf numFmtId="0" fontId="14" fillId="0" borderId="2" xfId="528" applyFont="1" applyBorder="1" applyAlignment="1">
      <alignment horizontal="justify" vertical="center" wrapText="1"/>
    </xf>
    <xf numFmtId="204" fontId="16" fillId="0" borderId="2" xfId="528" applyNumberFormat="1" applyFont="1" applyBorder="1" applyAlignment="1">
      <alignment horizontal="center" vertical="center" wrapText="1"/>
    </xf>
    <xf numFmtId="0" fontId="16" fillId="0" borderId="2" xfId="528" applyFont="1" applyBorder="1" applyAlignment="1">
      <alignment horizontal="center" vertical="center" wrapText="1"/>
    </xf>
    <xf numFmtId="0" fontId="14" fillId="0" borderId="2" xfId="528" applyFont="1" applyBorder="1" applyAlignment="1">
      <alignment horizontal="justify" vertical="top" wrapText="1"/>
    </xf>
    <xf numFmtId="2" fontId="16" fillId="0" borderId="2" xfId="528" applyNumberFormat="1" applyFont="1" applyBorder="1" applyAlignment="1">
      <alignment horizontal="center" vertical="center" wrapText="1"/>
    </xf>
    <xf numFmtId="0" fontId="19" fillId="0" borderId="2" xfId="528" applyFont="1" applyBorder="1" applyAlignment="1">
      <alignment vertical="center" wrapText="1"/>
    </xf>
    <xf numFmtId="0" fontId="104" fillId="0" borderId="0" xfId="528" applyFont="1" applyAlignment="1">
      <alignment horizontal="center" wrapText="1"/>
    </xf>
    <xf numFmtId="0" fontId="125" fillId="0" borderId="0" xfId="528" applyFont="1" applyAlignment="1">
      <alignment horizontal="justify" wrapText="1"/>
    </xf>
    <xf numFmtId="0" fontId="16" fillId="0" borderId="0" xfId="799" applyFont="1"/>
    <xf numFmtId="0" fontId="14" fillId="0" borderId="0" xfId="799" applyFont="1"/>
    <xf numFmtId="168" fontId="109" fillId="0" borderId="0" xfId="522" applyNumberFormat="1" applyFont="1" applyBorder="1" applyAlignment="1">
      <alignment horizontal="center" vertical="center" wrapText="1"/>
    </xf>
    <xf numFmtId="0" fontId="16" fillId="0" borderId="2" xfId="799" applyFont="1" applyBorder="1" applyAlignment="1">
      <alignment horizontal="center" vertical="center"/>
    </xf>
    <xf numFmtId="231" fontId="16" fillId="0" borderId="2" xfId="990" applyNumberFormat="1" applyFont="1" applyBorder="1" applyAlignment="1">
      <alignment horizontal="center" vertical="center"/>
    </xf>
    <xf numFmtId="0" fontId="16" fillId="0" borderId="0" xfId="799" applyFont="1" applyAlignment="1">
      <alignment horizontal="center" vertical="center"/>
    </xf>
    <xf numFmtId="49" fontId="19" fillId="0" borderId="2" xfId="799" applyNumberFormat="1" applyFont="1" applyBorder="1" applyAlignment="1">
      <alignment horizontal="center" vertical="center"/>
    </xf>
    <xf numFmtId="0" fontId="19" fillId="0" borderId="2" xfId="799" applyFont="1" applyBorder="1" applyAlignment="1">
      <alignment horizontal="center" vertical="center" wrapText="1"/>
    </xf>
    <xf numFmtId="231" fontId="19" fillId="0" borderId="2" xfId="990" applyNumberFormat="1" applyFont="1" applyBorder="1" applyAlignment="1">
      <alignment horizontal="right" vertical="center"/>
    </xf>
    <xf numFmtId="231" fontId="19" fillId="0" borderId="2" xfId="799" applyNumberFormat="1" applyFont="1" applyBorder="1" applyAlignment="1">
      <alignment horizontal="right" vertical="center"/>
    </xf>
    <xf numFmtId="0" fontId="19" fillId="0" borderId="2" xfId="799" applyFont="1" applyBorder="1" applyAlignment="1">
      <alignment horizontal="left" vertical="top" wrapText="1"/>
    </xf>
    <xf numFmtId="0" fontId="120" fillId="0" borderId="0" xfId="799" applyFont="1" applyAlignment="1">
      <alignment wrapText="1"/>
    </xf>
    <xf numFmtId="0" fontId="19" fillId="0" borderId="0" xfId="799" applyFont="1"/>
    <xf numFmtId="0" fontId="19" fillId="0" borderId="2" xfId="799" applyFont="1" applyBorder="1"/>
    <xf numFmtId="231" fontId="16" fillId="0" borderId="2" xfId="799" applyNumberFormat="1" applyFont="1" applyBorder="1" applyAlignment="1">
      <alignment horizontal="right" vertical="center"/>
    </xf>
    <xf numFmtId="0" fontId="19" fillId="0" borderId="2" xfId="799" applyFont="1" applyBorder="1" applyAlignment="1">
      <alignment wrapText="1"/>
    </xf>
    <xf numFmtId="231" fontId="16" fillId="0" borderId="2" xfId="799" applyNumberFormat="1" applyFont="1" applyBorder="1"/>
    <xf numFmtId="0" fontId="19" fillId="0" borderId="0" xfId="799" applyFont="1" applyAlignment="1">
      <alignment horizontal="center"/>
    </xf>
    <xf numFmtId="0" fontId="19" fillId="0" borderId="0" xfId="799" applyFont="1" applyAlignment="1">
      <alignment horizontal="center" vertical="center"/>
    </xf>
    <xf numFmtId="231" fontId="19" fillId="0" borderId="0" xfId="990" applyNumberFormat="1" applyFont="1" applyAlignment="1">
      <alignment horizontal="right" vertical="center"/>
    </xf>
    <xf numFmtId="231" fontId="19" fillId="0" borderId="0" xfId="990" applyNumberFormat="1" applyFont="1"/>
    <xf numFmtId="231" fontId="19" fillId="0" borderId="0" xfId="799" applyNumberFormat="1" applyFont="1"/>
    <xf numFmtId="168" fontId="16" fillId="0" borderId="2" xfId="1" applyNumberFormat="1" applyFont="1" applyBorder="1" applyAlignment="1">
      <alignment horizontal="center" vertical="center" wrapText="1"/>
    </xf>
    <xf numFmtId="168" fontId="19" fillId="0" borderId="0" xfId="1" applyNumberFormat="1" applyFont="1" applyAlignment="1">
      <alignment horizontal="center" vertical="center"/>
    </xf>
    <xf numFmtId="0" fontId="121" fillId="0" borderId="2" xfId="799" applyFont="1" applyBorder="1" applyAlignment="1">
      <alignment horizontal="center" vertical="center" wrapText="1"/>
    </xf>
    <xf numFmtId="236" fontId="14" fillId="0" borderId="0" xfId="990" applyNumberFormat="1" applyFont="1" applyAlignment="1">
      <alignment horizontal="left"/>
    </xf>
    <xf numFmtId="0" fontId="16" fillId="0" borderId="2" xfId="799" applyFont="1" applyBorder="1" applyAlignment="1">
      <alignment horizontal="left" vertical="center"/>
    </xf>
    <xf numFmtId="49" fontId="16" fillId="0" borderId="2" xfId="799" applyNumberFormat="1" applyFont="1" applyBorder="1" applyAlignment="1">
      <alignment horizontal="center" vertical="center" wrapText="1"/>
    </xf>
    <xf numFmtId="0" fontId="16" fillId="0" borderId="2" xfId="799" applyFont="1" applyBorder="1" applyAlignment="1">
      <alignment vertical="center"/>
    </xf>
    <xf numFmtId="0" fontId="19" fillId="0" borderId="17" xfId="799" applyFont="1" applyBorder="1" applyAlignment="1">
      <alignment vertical="center" wrapText="1"/>
    </xf>
    <xf numFmtId="49" fontId="19" fillId="0" borderId="2" xfId="799" applyNumberFormat="1" applyFont="1" applyBorder="1" applyAlignment="1">
      <alignment horizontal="center" vertical="center" wrapText="1"/>
    </xf>
    <xf numFmtId="0" fontId="19" fillId="0" borderId="17" xfId="799" applyFont="1" applyBorder="1" applyAlignment="1">
      <alignment vertical="center"/>
    </xf>
    <xf numFmtId="49" fontId="19" fillId="0" borderId="17" xfId="799" applyNumberFormat="1" applyFont="1" applyBorder="1" applyAlignment="1">
      <alignment horizontal="center" vertical="center" wrapText="1"/>
    </xf>
    <xf numFmtId="0" fontId="19" fillId="0" borderId="17" xfId="799" applyFont="1" applyBorder="1" applyAlignment="1">
      <alignment horizontal="center" vertical="center" wrapText="1"/>
    </xf>
    <xf numFmtId="0" fontId="19" fillId="0" borderId="17" xfId="799" applyFont="1" applyBorder="1" applyAlignment="1">
      <alignment horizontal="center" vertical="center"/>
    </xf>
    <xf numFmtId="0" fontId="19" fillId="0" borderId="2" xfId="799" applyFont="1" applyBorder="1" applyAlignment="1">
      <alignment vertical="center" wrapText="1"/>
    </xf>
    <xf numFmtId="0" fontId="16" fillId="0" borderId="2" xfId="799" applyFont="1" applyBorder="1" applyAlignment="1">
      <alignment vertical="center" wrapText="1"/>
    </xf>
    <xf numFmtId="0" fontId="16" fillId="0" borderId="2" xfId="799" applyFont="1" applyBorder="1" applyAlignment="1">
      <alignment horizontal="left" vertical="center" wrapText="1"/>
    </xf>
    <xf numFmtId="49" fontId="19" fillId="0" borderId="17" xfId="799" applyNumberFormat="1" applyFont="1" applyBorder="1" applyAlignment="1">
      <alignment horizontal="center" vertical="center"/>
    </xf>
    <xf numFmtId="49" fontId="16" fillId="0" borderId="2" xfId="799" applyNumberFormat="1" applyFont="1" applyBorder="1" applyAlignment="1">
      <alignment horizontal="center" vertical="center"/>
    </xf>
    <xf numFmtId="0" fontId="19" fillId="0" borderId="2" xfId="799" quotePrefix="1" applyFont="1" applyBorder="1" applyAlignment="1">
      <alignment vertical="center" wrapText="1"/>
    </xf>
    <xf numFmtId="0" fontId="19" fillId="0" borderId="2" xfId="799" applyFont="1" applyBorder="1" applyAlignment="1">
      <alignment horizontal="center" vertical="center"/>
    </xf>
    <xf numFmtId="0" fontId="19" fillId="0" borderId="2" xfId="799" quotePrefix="1" applyFont="1" applyBorder="1" applyAlignment="1">
      <alignment horizontal="left" vertical="center" wrapText="1"/>
    </xf>
    <xf numFmtId="0" fontId="183" fillId="0" borderId="2" xfId="799" quotePrefix="1" applyFont="1" applyBorder="1" applyAlignment="1">
      <alignment horizontal="left" vertical="center" wrapText="1"/>
    </xf>
    <xf numFmtId="0" fontId="183" fillId="0" borderId="2" xfId="799" applyFont="1" applyBorder="1" applyAlignment="1">
      <alignment horizontal="left" vertical="center" wrapText="1"/>
    </xf>
    <xf numFmtId="0" fontId="17" fillId="0" borderId="0" xfId="799" applyAlignment="1">
      <alignment horizontal="center" vertical="center"/>
    </xf>
    <xf numFmtId="0" fontId="16" fillId="0" borderId="2" xfId="886" applyFont="1" applyBorder="1" applyAlignment="1">
      <alignment horizontal="center" vertical="center" wrapText="1"/>
    </xf>
    <xf numFmtId="0" fontId="19" fillId="0" borderId="2" xfId="823" applyFont="1" applyBorder="1" applyAlignment="1">
      <alignment horizontal="center" vertical="center" wrapText="1"/>
    </xf>
    <xf numFmtId="0" fontId="19" fillId="0" borderId="2" xfId="814" applyFont="1" applyBorder="1" applyAlignment="1">
      <alignment horizontal="center" vertical="center" wrapText="1"/>
    </xf>
    <xf numFmtId="168" fontId="186" fillId="0" borderId="0" xfId="522" applyNumberFormat="1" applyFont="1" applyFill="1" applyBorder="1" applyAlignment="1">
      <alignment horizontal="center" vertical="center" wrapText="1"/>
    </xf>
    <xf numFmtId="168" fontId="108" fillId="0" borderId="0" xfId="522" applyNumberFormat="1" applyFont="1" applyBorder="1" applyAlignment="1">
      <alignment horizontal="center" wrapText="1"/>
    </xf>
    <xf numFmtId="0" fontId="106" fillId="0" borderId="0" xfId="799" applyFont="1" applyAlignment="1">
      <alignment horizontal="center" vertical="center"/>
    </xf>
    <xf numFmtId="0" fontId="106" fillId="0" borderId="0" xfId="799" applyFont="1" applyAlignment="1">
      <alignment vertical="center"/>
    </xf>
    <xf numFmtId="3" fontId="106" fillId="0" borderId="0" xfId="799" applyNumberFormat="1" applyFont="1" applyAlignment="1">
      <alignment vertical="center"/>
    </xf>
    <xf numFmtId="168" fontId="188" fillId="0" borderId="0" xfId="522" applyNumberFormat="1" applyFont="1" applyFill="1" applyBorder="1" applyAlignment="1">
      <alignment horizontal="center" vertical="center" wrapText="1"/>
    </xf>
    <xf numFmtId="49" fontId="19" fillId="0" borderId="2" xfId="522" applyNumberFormat="1" applyFont="1" applyBorder="1" applyAlignment="1">
      <alignment horizontal="center" vertical="center" wrapText="1"/>
    </xf>
    <xf numFmtId="168" fontId="19" fillId="0" borderId="2" xfId="522" applyNumberFormat="1" applyFont="1" applyBorder="1" applyAlignment="1">
      <alignment horizontal="left" vertical="center" wrapText="1"/>
    </xf>
    <xf numFmtId="168" fontId="19" fillId="0" borderId="2" xfId="799" applyNumberFormat="1" applyFont="1" applyBorder="1" applyAlignment="1">
      <alignment vertical="center" wrapText="1"/>
    </xf>
    <xf numFmtId="168" fontId="19" fillId="0" borderId="2" xfId="522" applyNumberFormat="1" applyFont="1" applyBorder="1" applyAlignment="1">
      <alignment horizontal="center" vertical="center" wrapText="1"/>
    </xf>
    <xf numFmtId="168" fontId="19" fillId="0" borderId="14" xfId="522" applyNumberFormat="1" applyFont="1" applyBorder="1" applyAlignment="1">
      <alignment horizontal="center" vertical="center" wrapText="1"/>
    </xf>
    <xf numFmtId="168" fontId="19" fillId="0" borderId="2" xfId="799" applyNumberFormat="1" applyFont="1" applyBorder="1" applyAlignment="1">
      <alignment horizontal="center" vertical="center" wrapText="1"/>
    </xf>
    <xf numFmtId="49" fontId="116" fillId="0" borderId="37" xfId="522" applyNumberFormat="1" applyFont="1" applyBorder="1" applyAlignment="1">
      <alignment horizontal="center" vertical="center" wrapText="1"/>
    </xf>
    <xf numFmtId="0" fontId="116" fillId="0" borderId="2" xfId="799" applyFont="1" applyBorder="1" applyAlignment="1">
      <alignment horizontal="left" vertical="center" wrapText="1"/>
    </xf>
    <xf numFmtId="0" fontId="189" fillId="0" borderId="2" xfId="799" applyFont="1" applyBorder="1" applyAlignment="1">
      <alignment horizontal="center" vertical="center" wrapText="1"/>
    </xf>
    <xf numFmtId="168" fontId="115" fillId="0" borderId="38" xfId="522" applyNumberFormat="1" applyFont="1" applyBorder="1" applyAlignment="1">
      <alignment horizontal="center" vertical="center" wrapText="1"/>
    </xf>
    <xf numFmtId="168" fontId="115" fillId="0" borderId="39" xfId="522" applyNumberFormat="1" applyFont="1" applyBorder="1" applyAlignment="1">
      <alignment horizontal="left" vertical="center" wrapText="1"/>
    </xf>
    <xf numFmtId="168" fontId="115" fillId="0" borderId="39" xfId="522" applyNumberFormat="1" applyFont="1" applyBorder="1" applyAlignment="1">
      <alignment horizontal="center" vertical="center" wrapText="1"/>
    </xf>
    <xf numFmtId="3" fontId="17" fillId="0" borderId="0" xfId="799" applyNumberFormat="1" applyAlignment="1">
      <alignment vertical="center"/>
    </xf>
    <xf numFmtId="0" fontId="17" fillId="0" borderId="0" xfId="799" applyAlignment="1">
      <alignment vertical="center"/>
    </xf>
    <xf numFmtId="0" fontId="189" fillId="0" borderId="40" xfId="799" applyFont="1" applyBorder="1" applyAlignment="1">
      <alignment horizontal="left" vertical="center" wrapText="1"/>
    </xf>
    <xf numFmtId="168" fontId="116" fillId="0" borderId="2" xfId="799" applyNumberFormat="1" applyFont="1" applyBorder="1" applyAlignment="1">
      <alignment horizontal="center" vertical="center" wrapText="1"/>
    </xf>
    <xf numFmtId="168" fontId="116" fillId="0" borderId="22" xfId="522" applyNumberFormat="1" applyFont="1" applyBorder="1" applyAlignment="1">
      <alignment horizontal="center" vertical="center" wrapText="1"/>
    </xf>
    <xf numFmtId="168" fontId="111" fillId="0" borderId="0" xfId="522" applyNumberFormat="1" applyFont="1" applyBorder="1" applyAlignment="1">
      <alignment horizontal="left" vertical="center" wrapText="1"/>
    </xf>
    <xf numFmtId="168" fontId="111" fillId="0" borderId="0" xfId="522" applyNumberFormat="1" applyFont="1" applyBorder="1" applyAlignment="1">
      <alignment horizontal="center" wrapText="1"/>
    </xf>
    <xf numFmtId="0" fontId="114" fillId="0" borderId="2" xfId="799" applyFont="1" applyBorder="1" applyAlignment="1">
      <alignment horizontal="left" vertical="center" wrapText="1"/>
    </xf>
    <xf numFmtId="168" fontId="116" fillId="0" borderId="17" xfId="799" applyNumberFormat="1" applyFont="1" applyBorder="1" applyAlignment="1">
      <alignment horizontal="center" vertical="center" wrapText="1"/>
    </xf>
    <xf numFmtId="168" fontId="116" fillId="0" borderId="2" xfId="522" applyNumberFormat="1" applyFont="1" applyBorder="1" applyAlignment="1">
      <alignment horizontal="center" vertical="center" wrapText="1"/>
    </xf>
    <xf numFmtId="168" fontId="116" fillId="0" borderId="0" xfId="522" applyNumberFormat="1" applyFont="1" applyBorder="1" applyAlignment="1">
      <alignment horizontal="left" vertical="center" wrapText="1"/>
    </xf>
    <xf numFmtId="49" fontId="19" fillId="0" borderId="2" xfId="994" applyNumberFormat="1" applyFont="1" applyBorder="1" applyAlignment="1">
      <alignment horizontal="center" vertical="center" wrapText="1"/>
    </xf>
    <xf numFmtId="0" fontId="19" fillId="0" borderId="0" xfId="799" applyFont="1" applyAlignment="1">
      <alignment vertical="center"/>
    </xf>
    <xf numFmtId="3" fontId="19" fillId="0" borderId="0" xfId="799" applyNumberFormat="1" applyFont="1" applyAlignment="1">
      <alignment vertical="center"/>
    </xf>
    <xf numFmtId="168" fontId="190" fillId="0" borderId="2" xfId="522" applyNumberFormat="1" applyFont="1" applyFill="1" applyBorder="1" applyAlignment="1">
      <alignment horizontal="center" vertical="center" wrapText="1"/>
    </xf>
    <xf numFmtId="168" fontId="191" fillId="0" borderId="2" xfId="522" applyNumberFormat="1" applyFont="1" applyFill="1" applyBorder="1" applyAlignment="1">
      <alignment horizontal="center" vertical="center" wrapText="1"/>
    </xf>
    <xf numFmtId="167" fontId="126" fillId="0" borderId="0" xfId="511" applyFont="1">
      <alignment vertical="center"/>
    </xf>
    <xf numFmtId="168" fontId="126" fillId="0" borderId="0" xfId="512" applyNumberFormat="1" applyFont="1">
      <alignment vertical="center"/>
    </xf>
    <xf numFmtId="167" fontId="192" fillId="0" borderId="0" xfId="511" applyFont="1">
      <alignment vertical="center"/>
    </xf>
    <xf numFmtId="167" fontId="127" fillId="0" borderId="2" xfId="511" applyFont="1" applyBorder="1">
      <alignment vertical="center"/>
    </xf>
    <xf numFmtId="168" fontId="127" fillId="0" borderId="17" xfId="512" applyNumberFormat="1" applyFont="1" applyBorder="1" applyAlignment="1">
      <alignment horizontal="center" vertical="center"/>
    </xf>
    <xf numFmtId="168" fontId="193" fillId="0" borderId="2" xfId="512" applyNumberFormat="1" applyFont="1" applyBorder="1">
      <alignment vertical="center"/>
    </xf>
    <xf numFmtId="168" fontId="127" fillId="0" borderId="2" xfId="512" applyNumberFormat="1" applyFont="1" applyBorder="1">
      <alignment vertical="center"/>
    </xf>
    <xf numFmtId="167" fontId="127" fillId="0" borderId="17" xfId="511" applyFont="1" applyBorder="1" applyAlignment="1">
      <alignment horizontal="center" vertical="center"/>
    </xf>
    <xf numFmtId="167" fontId="126" fillId="0" borderId="2" xfId="511" applyFont="1" applyBorder="1">
      <alignment vertical="center"/>
    </xf>
    <xf numFmtId="168" fontId="126" fillId="0" borderId="2" xfId="512" applyNumberFormat="1" applyFont="1" applyBorder="1">
      <alignment vertical="center"/>
    </xf>
    <xf numFmtId="168" fontId="126" fillId="0" borderId="2" xfId="513" applyNumberFormat="1" applyFont="1" applyBorder="1">
      <alignment vertical="center"/>
    </xf>
    <xf numFmtId="197" fontId="126" fillId="0" borderId="2" xfId="513" applyNumberFormat="1" applyFont="1" applyBorder="1">
      <alignment vertical="center"/>
    </xf>
    <xf numFmtId="198" fontId="192" fillId="0" borderId="2" xfId="513" applyNumberFormat="1" applyFont="1" applyBorder="1">
      <alignment vertical="center"/>
    </xf>
    <xf numFmtId="10" fontId="192" fillId="0" borderId="0" xfId="513" applyNumberFormat="1" applyFont="1">
      <alignment vertical="center"/>
    </xf>
    <xf numFmtId="10" fontId="126" fillId="0" borderId="0" xfId="513" applyNumberFormat="1" applyFont="1">
      <alignment vertical="center"/>
    </xf>
    <xf numFmtId="168" fontId="126" fillId="0" borderId="0" xfId="513" applyNumberFormat="1" applyFont="1">
      <alignment vertical="center"/>
    </xf>
    <xf numFmtId="3" fontId="126" fillId="0" borderId="2" xfId="513" applyNumberFormat="1" applyFont="1" applyBorder="1">
      <alignment vertical="center"/>
    </xf>
    <xf numFmtId="168" fontId="192" fillId="0" borderId="0" xfId="513" applyNumberFormat="1" applyFont="1">
      <alignment vertical="center"/>
    </xf>
    <xf numFmtId="199" fontId="192" fillId="0" borderId="2" xfId="513" applyNumberFormat="1" applyFont="1" applyBorder="1">
      <alignment vertical="center"/>
    </xf>
    <xf numFmtId="0" fontId="16" fillId="0" borderId="0" xfId="845" applyFont="1"/>
    <xf numFmtId="0" fontId="19" fillId="0" borderId="0" xfId="845" applyFont="1"/>
    <xf numFmtId="0" fontId="139" fillId="0" borderId="0" xfId="845"/>
    <xf numFmtId="0" fontId="110" fillId="0" borderId="2" xfId="845" applyFont="1" applyBorder="1" applyAlignment="1">
      <alignment horizontal="center" vertical="center"/>
    </xf>
    <xf numFmtId="0" fontId="110" fillId="0" borderId="2" xfId="845" applyFont="1" applyBorder="1" applyAlignment="1">
      <alignment horizontal="left"/>
    </xf>
    <xf numFmtId="168" fontId="110" fillId="0" borderId="2" xfId="845" applyNumberFormat="1" applyFont="1" applyBorder="1" applyAlignment="1">
      <alignment horizontal="center"/>
    </xf>
    <xf numFmtId="0" fontId="110" fillId="0" borderId="2" xfId="845" applyFont="1" applyBorder="1" applyAlignment="1">
      <alignment horizontal="center"/>
    </xf>
    <xf numFmtId="0" fontId="46" fillId="0" borderId="0" xfId="845" applyFont="1"/>
    <xf numFmtId="0" fontId="23" fillId="0" borderId="2" xfId="845" applyFont="1" applyBorder="1" applyAlignment="1">
      <alignment horizontal="center" vertical="center"/>
    </xf>
    <xf numFmtId="0" fontId="23" fillId="0" borderId="2" xfId="845" applyFont="1" applyBorder="1" applyAlignment="1">
      <alignment horizontal="left" vertical="center" wrapText="1"/>
    </xf>
    <xf numFmtId="168" fontId="23" fillId="0" borderId="2" xfId="995" applyNumberFormat="1" applyFont="1" applyBorder="1" applyAlignment="1">
      <alignment horizontal="center" vertical="center"/>
    </xf>
    <xf numFmtId="0" fontId="23" fillId="0" borderId="2" xfId="996" applyFont="1" applyBorder="1" applyAlignment="1">
      <alignment horizontal="center" vertical="center" wrapText="1"/>
    </xf>
    <xf numFmtId="202" fontId="116" fillId="0" borderId="2" xfId="995" applyNumberFormat="1" applyFont="1" applyBorder="1" applyAlignment="1">
      <alignment horizontal="center" vertical="center"/>
    </xf>
    <xf numFmtId="0" fontId="23" fillId="0" borderId="2" xfId="996" applyFont="1" applyBorder="1" applyAlignment="1">
      <alignment vertical="center" wrapText="1"/>
    </xf>
    <xf numFmtId="0" fontId="23" fillId="0" borderId="22" xfId="845" applyFont="1" applyBorder="1" applyAlignment="1">
      <alignment vertical="center" wrapText="1"/>
    </xf>
    <xf numFmtId="0" fontId="110" fillId="0" borderId="2" xfId="845" applyFont="1" applyBorder="1" applyAlignment="1">
      <alignment horizontal="left" vertical="center" wrapText="1"/>
    </xf>
    <xf numFmtId="168" fontId="110" fillId="0" borderId="2" xfId="995" applyNumberFormat="1" applyFont="1" applyBorder="1" applyAlignment="1">
      <alignment horizontal="center" vertical="center"/>
    </xf>
    <xf numFmtId="0" fontId="110" fillId="0" borderId="17" xfId="845" applyFont="1" applyBorder="1" applyAlignment="1">
      <alignment horizontal="center" vertical="center"/>
    </xf>
    <xf numFmtId="0" fontId="110" fillId="0" borderId="17" xfId="845" applyFont="1" applyBorder="1" applyAlignment="1">
      <alignment horizontal="left" vertical="center" wrapText="1"/>
    </xf>
    <xf numFmtId="168" fontId="110" fillId="0" borderId="17" xfId="995" applyNumberFormat="1" applyFont="1" applyBorder="1" applyAlignment="1">
      <alignment horizontal="center" vertical="center"/>
    </xf>
    <xf numFmtId="0" fontId="110" fillId="0" borderId="2" xfId="845" applyFont="1" applyBorder="1" applyAlignment="1">
      <alignment horizontal="center" vertical="center" wrapText="1"/>
    </xf>
    <xf numFmtId="0" fontId="110" fillId="0" borderId="2" xfId="845" applyFont="1" applyBorder="1" applyAlignment="1">
      <alignment vertical="center" wrapText="1"/>
    </xf>
    <xf numFmtId="168" fontId="46" fillId="0" borderId="0" xfId="845" applyNumberFormat="1" applyFont="1"/>
    <xf numFmtId="202" fontId="7" fillId="0" borderId="0" xfId="995" applyNumberFormat="1" applyFont="1"/>
    <xf numFmtId="0" fontId="23" fillId="0" borderId="0" xfId="845" applyFont="1" applyAlignment="1">
      <alignment horizontal="left" vertical="center"/>
    </xf>
    <xf numFmtId="168" fontId="116" fillId="0" borderId="17" xfId="522" applyNumberFormat="1" applyFont="1" applyBorder="1" applyAlignment="1">
      <alignment vertical="center" wrapText="1"/>
    </xf>
    <xf numFmtId="167" fontId="112" fillId="0" borderId="0" xfId="518" applyFont="1" applyAlignment="1">
      <alignment horizontal="right" vertical="center"/>
    </xf>
    <xf numFmtId="2" fontId="192" fillId="0" borderId="0" xfId="513" applyNumberFormat="1" applyFont="1">
      <alignment vertical="center"/>
    </xf>
    <xf numFmtId="0" fontId="104" fillId="0" borderId="14" xfId="528" applyFont="1" applyBorder="1" applyAlignment="1">
      <alignment horizontal="center" vertical="center" wrapText="1"/>
    </xf>
    <xf numFmtId="167" fontId="109" fillId="0" borderId="2" xfId="0" applyFont="1" applyBorder="1"/>
    <xf numFmtId="168" fontId="194" fillId="0" borderId="0" xfId="1" applyNumberFormat="1" applyFont="1" applyFill="1" applyAlignment="1">
      <alignment vertical="center"/>
    </xf>
    <xf numFmtId="3" fontId="103" fillId="0" borderId="2" xfId="799" applyNumberFormat="1" applyFont="1" applyBorder="1" applyAlignment="1">
      <alignment horizontal="left" vertical="center" wrapText="1"/>
    </xf>
    <xf numFmtId="0" fontId="16" fillId="0" borderId="2" xfId="799" applyFont="1" applyBorder="1" applyAlignment="1">
      <alignment horizontal="center" vertical="center" wrapText="1"/>
    </xf>
    <xf numFmtId="168" fontId="110" fillId="0" borderId="2" xfId="522" applyNumberFormat="1" applyFont="1" applyFill="1" applyBorder="1" applyAlignment="1">
      <alignment horizontal="center" vertical="center" wrapText="1"/>
    </xf>
    <xf numFmtId="198" fontId="195" fillId="0" borderId="2" xfId="513" applyNumberFormat="1" applyFont="1" applyBorder="1">
      <alignment vertical="center"/>
    </xf>
    <xf numFmtId="197" fontId="195" fillId="0" borderId="2" xfId="513" applyNumberFormat="1" applyFont="1" applyBorder="1">
      <alignment vertical="center"/>
    </xf>
    <xf numFmtId="199" fontId="195" fillId="0" borderId="2" xfId="513" applyNumberFormat="1" applyFont="1" applyBorder="1">
      <alignment vertical="center"/>
    </xf>
    <xf numFmtId="168" fontId="19" fillId="0" borderId="2" xfId="1" applyNumberFormat="1" applyFont="1" applyBorder="1" applyAlignment="1">
      <alignment horizontal="center" vertical="center"/>
    </xf>
    <xf numFmtId="0" fontId="104" fillId="0" borderId="0" xfId="528" applyFont="1" applyAlignment="1">
      <alignment horizontal="center" vertical="center" wrapText="1"/>
    </xf>
    <xf numFmtId="231" fontId="19" fillId="0" borderId="0" xfId="990" applyNumberFormat="1" applyFont="1" applyAlignment="1">
      <alignment horizontal="left" vertical="center" wrapText="1"/>
    </xf>
    <xf numFmtId="167" fontId="21" fillId="0" borderId="2" xfId="518" applyFont="1" applyBorder="1" applyAlignment="1">
      <alignment horizontal="center" vertical="center"/>
    </xf>
    <xf numFmtId="168" fontId="21" fillId="0" borderId="2" xfId="519" applyNumberFormat="1" applyFont="1" applyBorder="1" applyAlignment="1">
      <alignment vertical="center"/>
    </xf>
    <xf numFmtId="200" fontId="21" fillId="0" borderId="2" xfId="519" applyNumberFormat="1" applyFont="1" applyBorder="1" applyAlignment="1">
      <alignment horizontal="center" vertical="center"/>
    </xf>
    <xf numFmtId="0" fontId="14" fillId="0" borderId="0" xfId="799" applyFont="1" applyAlignment="1">
      <alignment horizontal="left"/>
    </xf>
    <xf numFmtId="0" fontId="19" fillId="0" borderId="2" xfId="799" applyFont="1" applyBorder="1" applyAlignment="1">
      <alignment horizontal="left" vertical="center" wrapText="1"/>
    </xf>
    <xf numFmtId="0" fontId="0" fillId="0" borderId="0" xfId="0" applyNumberFormat="1" applyAlignment="1">
      <alignment wrapText="1"/>
    </xf>
    <xf numFmtId="168" fontId="0" fillId="0" borderId="0" xfId="1" applyNumberFormat="1" applyFont="1" applyAlignment="1">
      <alignment wrapText="1"/>
    </xf>
    <xf numFmtId="0" fontId="117" fillId="0" borderId="2" xfId="0" applyNumberFormat="1" applyFont="1" applyBorder="1" applyAlignment="1">
      <alignment horizontal="left" vertical="center" wrapText="1"/>
    </xf>
    <xf numFmtId="168" fontId="117" fillId="0" borderId="2" xfId="1" applyNumberFormat="1" applyFont="1" applyBorder="1" applyAlignment="1">
      <alignment vertical="center" wrapText="1"/>
    </xf>
    <xf numFmtId="168" fontId="19" fillId="0" borderId="2" xfId="1" applyNumberFormat="1" applyFont="1" applyBorder="1" applyAlignment="1">
      <alignment vertical="center" wrapText="1"/>
    </xf>
    <xf numFmtId="0" fontId="118" fillId="5" borderId="2" xfId="0" applyNumberFormat="1" applyFont="1" applyFill="1" applyBorder="1" applyAlignment="1">
      <alignment horizontal="center" vertical="center" wrapText="1"/>
    </xf>
    <xf numFmtId="168" fontId="118" fillId="5" borderId="2" xfId="1" applyNumberFormat="1" applyFont="1" applyFill="1" applyBorder="1" applyAlignment="1">
      <alignment horizontal="center" vertical="center" wrapText="1"/>
    </xf>
    <xf numFmtId="0" fontId="118" fillId="0" borderId="0" xfId="799" applyFont="1" applyAlignment="1">
      <alignment vertical="center" wrapText="1"/>
    </xf>
    <xf numFmtId="167" fontId="46" fillId="0" borderId="2" xfId="0" applyFont="1" applyBorder="1"/>
    <xf numFmtId="0" fontId="118" fillId="0" borderId="2" xfId="0" applyNumberFormat="1" applyFont="1" applyBorder="1" applyAlignment="1">
      <alignment horizontal="left" vertical="center" wrapText="1"/>
    </xf>
    <xf numFmtId="0" fontId="23" fillId="0" borderId="0" xfId="1002" applyFont="1"/>
    <xf numFmtId="4" fontId="19" fillId="0" borderId="2" xfId="799" applyNumberFormat="1" applyFont="1" applyBorder="1" applyAlignment="1">
      <alignment horizontal="center" vertical="center"/>
    </xf>
    <xf numFmtId="168" fontId="16" fillId="0" borderId="2" xfId="799" applyNumberFormat="1" applyFont="1" applyBorder="1" applyAlignment="1">
      <alignment horizontal="right" vertical="center"/>
    </xf>
    <xf numFmtId="168" fontId="19" fillId="0" borderId="2" xfId="799" applyNumberFormat="1" applyFont="1" applyBorder="1" applyAlignment="1">
      <alignment horizontal="right" vertical="center"/>
    </xf>
    <xf numFmtId="3" fontId="19" fillId="0" borderId="2" xfId="799" applyNumberFormat="1" applyFont="1" applyBorder="1" applyAlignment="1">
      <alignment horizontal="center" vertical="center"/>
    </xf>
    <xf numFmtId="185" fontId="19" fillId="0" borderId="0" xfId="626" applyFont="1"/>
    <xf numFmtId="166" fontId="19" fillId="0" borderId="0" xfId="799" applyNumberFormat="1" applyFont="1"/>
    <xf numFmtId="185" fontId="19" fillId="0" borderId="0" xfId="799" applyNumberFormat="1" applyFont="1"/>
    <xf numFmtId="0" fontId="19" fillId="0" borderId="21" xfId="799" applyFont="1" applyBorder="1"/>
    <xf numFmtId="0" fontId="17" fillId="40" borderId="0" xfId="799" applyFill="1" applyAlignment="1">
      <alignment vertical="center" wrapText="1"/>
    </xf>
    <xf numFmtId="0" fontId="17" fillId="40" borderId="0" xfId="799" applyFill="1" applyAlignment="1">
      <alignment horizontal="center" vertical="center" wrapText="1"/>
    </xf>
    <xf numFmtId="0" fontId="17" fillId="0" borderId="0" xfId="799" applyAlignment="1">
      <alignment vertical="center" wrapText="1"/>
    </xf>
    <xf numFmtId="0" fontId="17" fillId="0" borderId="0" xfId="799" applyAlignment="1">
      <alignment horizontal="center" vertical="center" wrapText="1"/>
    </xf>
    <xf numFmtId="0" fontId="103" fillId="0" borderId="2" xfId="799" applyFont="1" applyBorder="1" applyAlignment="1">
      <alignment horizontal="center" vertical="center" wrapText="1"/>
    </xf>
    <xf numFmtId="0" fontId="103" fillId="0" borderId="2" xfId="799" applyFont="1" applyBorder="1" applyAlignment="1">
      <alignment horizontal="left" vertical="center" wrapText="1"/>
    </xf>
    <xf numFmtId="0" fontId="17" fillId="0" borderId="2" xfId="799" quotePrefix="1" applyBorder="1" applyAlignment="1">
      <alignment vertical="center" wrapText="1"/>
    </xf>
    <xf numFmtId="2" fontId="19" fillId="0" borderId="2" xfId="799" applyNumberFormat="1" applyFont="1" applyBorder="1" applyAlignment="1">
      <alignment horizontal="center" vertical="center" wrapText="1"/>
    </xf>
    <xf numFmtId="17" fontId="17" fillId="40" borderId="0" xfId="799" applyNumberFormat="1" applyFill="1" applyAlignment="1">
      <alignment vertical="center" wrapText="1"/>
    </xf>
    <xf numFmtId="0" fontId="197" fillId="40" borderId="0" xfId="799" applyFont="1" applyFill="1" applyAlignment="1">
      <alignment vertical="center" wrapText="1"/>
    </xf>
    <xf numFmtId="0" fontId="197" fillId="0" borderId="0" xfId="799" applyFont="1" applyAlignment="1">
      <alignment vertical="center" wrapText="1"/>
    </xf>
    <xf numFmtId="0" fontId="183" fillId="0" borderId="2" xfId="799" applyFont="1" applyBorder="1" applyAlignment="1">
      <alignment horizontal="center" vertical="center" wrapText="1"/>
    </xf>
    <xf numFmtId="0" fontId="114" fillId="40" borderId="0" xfId="799" applyFont="1" applyFill="1" applyAlignment="1">
      <alignment horizontal="center" vertical="center" wrapText="1"/>
    </xf>
    <xf numFmtId="0" fontId="184" fillId="40" borderId="0" xfId="799" applyFont="1" applyFill="1" applyAlignment="1">
      <alignment vertical="center" wrapText="1"/>
    </xf>
    <xf numFmtId="0" fontId="184" fillId="40" borderId="0" xfId="799" applyFont="1" applyFill="1" applyAlignment="1">
      <alignment horizontal="center" vertical="center" wrapText="1"/>
    </xf>
    <xf numFmtId="0" fontId="184" fillId="0" borderId="0" xfId="799" applyFont="1" applyAlignment="1">
      <alignment vertical="center" wrapText="1"/>
    </xf>
    <xf numFmtId="0" fontId="14" fillId="0" borderId="0" xfId="799" applyFont="1" applyAlignment="1">
      <alignment vertical="center" wrapText="1"/>
    </xf>
    <xf numFmtId="0" fontId="14" fillId="0" borderId="0" xfId="799" applyFont="1" applyAlignment="1">
      <alignment horizontal="center" vertical="center" wrapText="1"/>
    </xf>
    <xf numFmtId="0" fontId="119" fillId="40" borderId="0" xfId="799" applyFont="1" applyFill="1" applyAlignment="1">
      <alignment vertical="center" wrapText="1"/>
    </xf>
    <xf numFmtId="0" fontId="119" fillId="40" borderId="0" xfId="799" applyFont="1" applyFill="1" applyAlignment="1">
      <alignment horizontal="center" vertical="center" wrapText="1"/>
    </xf>
    <xf numFmtId="0" fontId="114" fillId="0" borderId="0" xfId="799" applyFont="1" applyAlignment="1">
      <alignment horizontal="center" vertical="center" wrapText="1"/>
    </xf>
    <xf numFmtId="0" fontId="103" fillId="40" borderId="2" xfId="799" applyFont="1" applyFill="1" applyBorder="1" applyAlignment="1">
      <alignment horizontal="center" vertical="center" wrapText="1"/>
    </xf>
    <xf numFmtId="0" fontId="103" fillId="40" borderId="2" xfId="799" applyFont="1" applyFill="1" applyBorder="1" applyAlignment="1">
      <alignment horizontal="left" vertical="center" wrapText="1"/>
    </xf>
    <xf numFmtId="0" fontId="114" fillId="40" borderId="2" xfId="799" applyFont="1" applyFill="1" applyBorder="1" applyAlignment="1">
      <alignment horizontal="center" vertical="center" wrapText="1"/>
    </xf>
    <xf numFmtId="0" fontId="16" fillId="4" borderId="2" xfId="799" applyFont="1" applyFill="1" applyBorder="1" applyAlignment="1">
      <alignment horizontal="left" vertical="center" wrapText="1"/>
    </xf>
    <xf numFmtId="0" fontId="17" fillId="4" borderId="2" xfId="799" applyFill="1" applyBorder="1" applyAlignment="1">
      <alignment horizontal="center" vertical="center" wrapText="1"/>
    </xf>
    <xf numFmtId="0" fontId="114" fillId="40" borderId="2" xfId="799" applyFont="1" applyFill="1" applyBorder="1" applyAlignment="1">
      <alignment vertical="center" wrapText="1"/>
    </xf>
    <xf numFmtId="0" fontId="19" fillId="4" borderId="2" xfId="799" applyFont="1" applyFill="1" applyBorder="1" applyAlignment="1">
      <alignment vertical="center" wrapText="1"/>
    </xf>
    <xf numFmtId="0" fontId="17" fillId="0" borderId="0" xfId="799" quotePrefix="1" applyAlignment="1">
      <alignment vertical="center" wrapText="1"/>
    </xf>
    <xf numFmtId="0" fontId="19" fillId="0" borderId="0" xfId="799" quotePrefix="1" applyFont="1" applyAlignment="1">
      <alignment horizontal="left" vertical="center" wrapText="1"/>
    </xf>
    <xf numFmtId="0" fontId="119" fillId="4" borderId="2" xfId="799" applyFont="1" applyFill="1" applyBorder="1" applyAlignment="1">
      <alignment vertical="center" wrapText="1"/>
    </xf>
    <xf numFmtId="0" fontId="46" fillId="4" borderId="2" xfId="799" applyFont="1" applyFill="1" applyBorder="1" applyAlignment="1">
      <alignment horizontal="center" vertical="center" wrapText="1"/>
    </xf>
    <xf numFmtId="0" fontId="197" fillId="0" borderId="0" xfId="799" quotePrefix="1" applyFont="1" applyAlignment="1">
      <alignment vertical="center" wrapText="1"/>
    </xf>
    <xf numFmtId="0" fontId="119" fillId="40" borderId="2" xfId="799" applyFont="1" applyFill="1" applyBorder="1" applyAlignment="1">
      <alignment horizontal="center" vertical="center" wrapText="1"/>
    </xf>
    <xf numFmtId="0" fontId="17" fillId="0" borderId="2" xfId="799" applyBorder="1" applyAlignment="1">
      <alignment horizontal="center" vertical="center" wrapText="1"/>
    </xf>
    <xf numFmtId="0" fontId="103" fillId="40" borderId="2" xfId="799" applyFont="1" applyFill="1" applyBorder="1" applyAlignment="1">
      <alignment vertical="center" wrapText="1"/>
    </xf>
    <xf numFmtId="0" fontId="119" fillId="0" borderId="2" xfId="799" applyFont="1" applyBorder="1" applyAlignment="1">
      <alignment vertical="center" wrapText="1"/>
    </xf>
    <xf numFmtId="0" fontId="46" fillId="0" borderId="2" xfId="799" applyFont="1" applyBorder="1" applyAlignment="1">
      <alignment horizontal="center" vertical="center" wrapText="1"/>
    </xf>
    <xf numFmtId="0" fontId="16" fillId="4" borderId="2" xfId="799" applyFont="1" applyFill="1" applyBorder="1" applyAlignment="1">
      <alignment vertical="center" wrapText="1"/>
    </xf>
    <xf numFmtId="0" fontId="114" fillId="0" borderId="2" xfId="799" applyFont="1" applyBorder="1" applyAlignment="1">
      <alignment horizontal="center" vertical="center" wrapText="1"/>
    </xf>
    <xf numFmtId="3" fontId="103" fillId="4" borderId="2" xfId="799" applyNumberFormat="1" applyFont="1" applyFill="1" applyBorder="1" applyAlignment="1">
      <alignment horizontal="left" vertical="center" wrapText="1"/>
    </xf>
    <xf numFmtId="0" fontId="17" fillId="0" borderId="2" xfId="799" applyBorder="1" applyAlignment="1">
      <alignment vertical="center" wrapText="1"/>
    </xf>
    <xf numFmtId="0" fontId="183" fillId="0" borderId="0" xfId="799" quotePrefix="1" applyFont="1" applyAlignment="1">
      <alignment horizontal="left" vertical="center" wrapText="1"/>
    </xf>
    <xf numFmtId="0" fontId="20" fillId="0" borderId="2" xfId="799" applyFont="1" applyBorder="1" applyAlignment="1">
      <alignment vertical="center" wrapText="1"/>
    </xf>
    <xf numFmtId="3" fontId="16" fillId="0" borderId="2" xfId="799" applyNumberFormat="1" applyFont="1" applyBorder="1" applyAlignment="1">
      <alignment horizontal="left" vertical="center" wrapText="1"/>
    </xf>
    <xf numFmtId="0" fontId="114" fillId="0" borderId="0" xfId="799" applyFont="1" applyAlignment="1">
      <alignment vertical="center" wrapText="1"/>
    </xf>
    <xf numFmtId="0" fontId="198" fillId="40" borderId="0" xfId="799" applyFont="1" applyFill="1" applyAlignment="1">
      <alignment vertical="center" wrapText="1"/>
    </xf>
    <xf numFmtId="0" fontId="114" fillId="40" borderId="0" xfId="799" applyFont="1" applyFill="1" applyAlignment="1">
      <alignment vertical="center" wrapText="1"/>
    </xf>
    <xf numFmtId="0" fontId="183" fillId="40" borderId="0" xfId="799" applyFont="1" applyFill="1" applyAlignment="1">
      <alignment horizontal="center" vertical="center" wrapText="1"/>
    </xf>
    <xf numFmtId="0" fontId="110" fillId="5" borderId="0" xfId="1003" applyFont="1" applyFill="1" applyAlignment="1">
      <alignment horizontal="left" vertical="center"/>
    </xf>
    <xf numFmtId="0" fontId="199" fillId="5" borderId="0" xfId="1003" applyFont="1" applyFill="1" applyAlignment="1">
      <alignment vertical="center"/>
    </xf>
    <xf numFmtId="0" fontId="199" fillId="5" borderId="0" xfId="1003" applyFont="1" applyFill="1"/>
    <xf numFmtId="0" fontId="16" fillId="5" borderId="2" xfId="1003" applyFont="1" applyFill="1" applyBorder="1" applyAlignment="1">
      <alignment horizontal="center" vertical="center" wrapText="1"/>
    </xf>
    <xf numFmtId="0" fontId="16" fillId="5" borderId="17" xfId="1003" applyFont="1" applyFill="1" applyBorder="1" applyAlignment="1">
      <alignment horizontal="center" vertical="center" wrapText="1"/>
    </xf>
    <xf numFmtId="0" fontId="19" fillId="5" borderId="2" xfId="1003" applyFont="1" applyFill="1" applyBorder="1" applyAlignment="1">
      <alignment horizontal="center" vertical="center" wrapText="1"/>
    </xf>
    <xf numFmtId="0" fontId="199" fillId="5" borderId="0" xfId="1003" applyFont="1" applyFill="1" applyAlignment="1">
      <alignment horizontal="center"/>
    </xf>
    <xf numFmtId="49" fontId="19" fillId="5" borderId="17" xfId="1003" applyNumberFormat="1" applyFont="1" applyFill="1" applyBorder="1" applyAlignment="1">
      <alignment horizontal="center" vertical="center" wrapText="1"/>
    </xf>
    <xf numFmtId="0" fontId="19" fillId="5" borderId="2" xfId="1003" applyFont="1" applyFill="1" applyBorder="1" applyAlignment="1">
      <alignment horizontal="center" vertical="center"/>
    </xf>
    <xf numFmtId="0" fontId="19" fillId="5" borderId="22" xfId="1003" applyFont="1" applyFill="1" applyBorder="1" applyAlignment="1">
      <alignment vertical="center" wrapText="1"/>
    </xf>
    <xf numFmtId="0" fontId="200" fillId="5" borderId="0" xfId="1003" applyFont="1" applyFill="1" applyAlignment="1">
      <alignment horizontal="center" vertical="center"/>
    </xf>
    <xf numFmtId="0" fontId="200" fillId="5" borderId="0" xfId="1003" applyFont="1" applyFill="1" applyAlignment="1">
      <alignment vertical="center"/>
    </xf>
    <xf numFmtId="0" fontId="200" fillId="5" borderId="0" xfId="1003" applyFont="1" applyFill="1"/>
    <xf numFmtId="0" fontId="199" fillId="5" borderId="0" xfId="1003" applyFont="1" applyFill="1" applyAlignment="1">
      <alignment horizontal="center" vertical="center"/>
    </xf>
    <xf numFmtId="0" fontId="23" fillId="0" borderId="0" xfId="1003" applyFont="1" applyAlignment="1">
      <alignment vertical="center"/>
    </xf>
    <xf numFmtId="168" fontId="16" fillId="0" borderId="2" xfId="1004" applyNumberFormat="1" applyFont="1" applyFill="1" applyBorder="1" applyAlignment="1">
      <alignment horizontal="center" vertical="center" wrapText="1"/>
    </xf>
    <xf numFmtId="168" fontId="23" fillId="0" borderId="2" xfId="1004" applyNumberFormat="1" applyFont="1" applyBorder="1" applyAlignment="1">
      <alignment vertical="center"/>
    </xf>
    <xf numFmtId="0" fontId="23" fillId="0" borderId="2" xfId="1003" applyFont="1" applyBorder="1" applyAlignment="1">
      <alignment vertical="center"/>
    </xf>
    <xf numFmtId="0" fontId="110" fillId="0" borderId="2" xfId="1003" applyFont="1" applyBorder="1" applyAlignment="1">
      <alignment vertical="center"/>
    </xf>
    <xf numFmtId="168" fontId="110" fillId="0" borderId="2" xfId="1004" applyNumberFormat="1" applyFont="1" applyBorder="1" applyAlignment="1">
      <alignment vertical="center"/>
    </xf>
    <xf numFmtId="0" fontId="23" fillId="0" borderId="0" xfId="1003" applyFont="1" applyAlignment="1">
      <alignment horizontal="center" vertical="center"/>
    </xf>
    <xf numFmtId="168" fontId="23" fillId="0" borderId="0" xfId="1004" applyNumberFormat="1" applyFont="1" applyAlignment="1">
      <alignment vertical="center"/>
    </xf>
    <xf numFmtId="0" fontId="14" fillId="0" borderId="0" xfId="799" applyFont="1" applyAlignment="1">
      <alignment horizontal="center"/>
    </xf>
    <xf numFmtId="0" fontId="14" fillId="0" borderId="0" xfId="799" applyFont="1" applyAlignment="1">
      <alignment horizontal="center" vertical="center"/>
    </xf>
    <xf numFmtId="231" fontId="14" fillId="0" borderId="0" xfId="990" applyNumberFormat="1" applyFont="1" applyAlignment="1">
      <alignment horizontal="right" vertical="center"/>
    </xf>
    <xf numFmtId="49" fontId="16" fillId="0" borderId="0" xfId="799" applyNumberFormat="1" applyFont="1" applyAlignment="1">
      <alignment vertical="center"/>
    </xf>
    <xf numFmtId="0" fontId="16" fillId="0" borderId="0" xfId="799" applyFont="1" applyAlignment="1">
      <alignment vertical="center"/>
    </xf>
    <xf numFmtId="3" fontId="16" fillId="0" borderId="0" xfId="799" applyNumberFormat="1" applyFont="1" applyAlignment="1">
      <alignment vertical="center"/>
    </xf>
    <xf numFmtId="2" fontId="16" fillId="0" borderId="0" xfId="799" applyNumberFormat="1" applyFont="1" applyAlignment="1">
      <alignment vertical="center"/>
    </xf>
    <xf numFmtId="0" fontId="17" fillId="0" borderId="0" xfId="799"/>
    <xf numFmtId="0" fontId="19" fillId="0" borderId="2" xfId="799" applyFont="1" applyBorder="1" applyAlignment="1">
      <alignment vertical="center"/>
    </xf>
    <xf numFmtId="3" fontId="19" fillId="0" borderId="2" xfId="799" applyNumberFormat="1" applyFont="1" applyBorder="1" applyAlignment="1">
      <alignment horizontal="right" vertical="center" wrapText="1"/>
    </xf>
    <xf numFmtId="0" fontId="19" fillId="0" borderId="2" xfId="799" quotePrefix="1" applyFont="1" applyBorder="1" applyAlignment="1">
      <alignment horizontal="center" vertical="center"/>
    </xf>
    <xf numFmtId="0" fontId="112" fillId="0" borderId="0" xfId="799" applyFont="1" applyAlignment="1">
      <alignment vertical="center"/>
    </xf>
    <xf numFmtId="3" fontId="112" fillId="0" borderId="0" xfId="799" applyNumberFormat="1" applyFont="1" applyAlignment="1">
      <alignment vertical="center"/>
    </xf>
    <xf numFmtId="0" fontId="183" fillId="0" borderId="0" xfId="799" applyFont="1" applyAlignment="1">
      <alignment vertical="center"/>
    </xf>
    <xf numFmtId="3" fontId="183" fillId="0" borderId="0" xfId="799" applyNumberFormat="1" applyFont="1" applyAlignment="1">
      <alignment vertical="center"/>
    </xf>
    <xf numFmtId="16" fontId="19" fillId="0" borderId="2" xfId="799" quotePrefix="1" applyNumberFormat="1" applyFont="1" applyBorder="1" applyAlignment="1">
      <alignment horizontal="center" vertical="center"/>
    </xf>
    <xf numFmtId="0" fontId="19" fillId="40" borderId="0" xfId="799" applyFont="1" applyFill="1" applyAlignment="1">
      <alignment vertical="center"/>
    </xf>
    <xf numFmtId="0" fontId="202" fillId="0" borderId="0" xfId="799" applyFont="1" applyAlignment="1">
      <alignment vertical="center"/>
    </xf>
    <xf numFmtId="0" fontId="203" fillId="0" borderId="0" xfId="799" applyFont="1" applyAlignment="1">
      <alignment vertical="center"/>
    </xf>
    <xf numFmtId="0" fontId="183" fillId="40" borderId="0" xfId="799" applyFont="1" applyFill="1" applyAlignment="1">
      <alignment vertical="center"/>
    </xf>
    <xf numFmtId="3" fontId="19" fillId="0" borderId="2" xfId="799" applyNumberFormat="1" applyFont="1" applyBorder="1" applyAlignment="1">
      <alignment vertical="center"/>
    </xf>
    <xf numFmtId="237" fontId="19" fillId="0" borderId="2" xfId="799" applyNumberFormat="1" applyFont="1" applyBorder="1" applyAlignment="1">
      <alignment vertical="center"/>
    </xf>
    <xf numFmtId="49" fontId="19" fillId="0" borderId="0" xfId="799" applyNumberFormat="1" applyFont="1" applyAlignment="1">
      <alignment horizontal="center" vertical="center"/>
    </xf>
    <xf numFmtId="237" fontId="19" fillId="0" borderId="0" xfId="799" applyNumberFormat="1" applyFont="1" applyAlignment="1">
      <alignment vertical="center"/>
    </xf>
    <xf numFmtId="0" fontId="16" fillId="0" borderId="0" xfId="799" applyFont="1" applyAlignment="1">
      <alignment horizontal="right"/>
    </xf>
    <xf numFmtId="0" fontId="16" fillId="0" borderId="2" xfId="799" applyFont="1" applyBorder="1" applyAlignment="1">
      <alignment horizontal="right" vertical="center"/>
    </xf>
    <xf numFmtId="234" fontId="19" fillId="0" borderId="2" xfId="799" applyNumberFormat="1" applyFont="1" applyBorder="1" applyAlignment="1">
      <alignment horizontal="right" vertical="center"/>
    </xf>
    <xf numFmtId="233" fontId="19" fillId="0" borderId="2" xfId="799" applyNumberFormat="1" applyFont="1" applyBorder="1" applyAlignment="1">
      <alignment vertical="center" wrapText="1"/>
    </xf>
    <xf numFmtId="234" fontId="19" fillId="0" borderId="2" xfId="799" applyNumberFormat="1" applyFont="1" applyBorder="1" applyAlignment="1">
      <alignment horizontal="right" vertical="center" wrapText="1"/>
    </xf>
    <xf numFmtId="4" fontId="19" fillId="0" borderId="2" xfId="799" applyNumberFormat="1" applyFont="1" applyBorder="1" applyAlignment="1">
      <alignment vertical="center" wrapText="1"/>
    </xf>
    <xf numFmtId="49" fontId="19" fillId="4" borderId="2" xfId="799" applyNumberFormat="1" applyFont="1" applyFill="1" applyBorder="1" applyAlignment="1">
      <alignment horizontal="center" vertical="center" wrapText="1"/>
    </xf>
    <xf numFmtId="0" fontId="19" fillId="4" borderId="2" xfId="799" applyFont="1" applyFill="1" applyBorder="1" applyAlignment="1">
      <alignment horizontal="center" vertical="center" wrapText="1"/>
    </xf>
    <xf numFmtId="0" fontId="19" fillId="4" borderId="2" xfId="799" applyFont="1" applyFill="1" applyBorder="1" applyAlignment="1">
      <alignment horizontal="center" vertical="center"/>
    </xf>
    <xf numFmtId="16" fontId="19" fillId="4" borderId="2" xfId="799" quotePrefix="1" applyNumberFormat="1" applyFont="1" applyFill="1" applyBorder="1" applyAlignment="1">
      <alignment horizontal="center" vertical="center"/>
    </xf>
    <xf numFmtId="3" fontId="19" fillId="4" borderId="2" xfId="799" applyNumberFormat="1" applyFont="1" applyFill="1" applyBorder="1" applyAlignment="1">
      <alignment horizontal="right" vertical="center" wrapText="1"/>
    </xf>
    <xf numFmtId="233" fontId="19" fillId="4" borderId="2" xfId="799" applyNumberFormat="1" applyFont="1" applyFill="1" applyBorder="1" applyAlignment="1">
      <alignment vertical="center" wrapText="1"/>
    </xf>
    <xf numFmtId="234" fontId="19" fillId="4" borderId="2" xfId="799" applyNumberFormat="1" applyFont="1" applyFill="1" applyBorder="1" applyAlignment="1">
      <alignment horizontal="right" vertical="center" wrapText="1"/>
    </xf>
    <xf numFmtId="0" fontId="17" fillId="4" borderId="0" xfId="799" applyFill="1"/>
    <xf numFmtId="0" fontId="19" fillId="4" borderId="0" xfId="799" applyFont="1" applyFill="1" applyAlignment="1">
      <alignment vertical="center"/>
    </xf>
    <xf numFmtId="0" fontId="19" fillId="4" borderId="2" xfId="799" quotePrefix="1" applyFont="1" applyFill="1" applyBorder="1" applyAlignment="1">
      <alignment horizontal="center" vertical="center"/>
    </xf>
    <xf numFmtId="238" fontId="109" fillId="0" borderId="2" xfId="799" applyNumberFormat="1" applyFont="1" applyBorder="1" applyAlignment="1">
      <alignment vertical="center" wrapText="1"/>
    </xf>
    <xf numFmtId="232" fontId="19" fillId="0" borderId="2" xfId="799" applyNumberFormat="1" applyFont="1" applyBorder="1" applyAlignment="1">
      <alignment vertical="center" wrapText="1"/>
    </xf>
    <xf numFmtId="239" fontId="19" fillId="0" borderId="2" xfId="799" applyNumberFormat="1" applyFont="1" applyBorder="1" applyAlignment="1">
      <alignment vertical="center" wrapText="1"/>
    </xf>
    <xf numFmtId="237" fontId="19" fillId="0" borderId="2" xfId="799" applyNumberFormat="1" applyFont="1" applyBorder="1" applyAlignment="1">
      <alignment vertical="center" wrapText="1"/>
    </xf>
    <xf numFmtId="0" fontId="17" fillId="0" borderId="0" xfId="799" applyAlignment="1">
      <alignment horizontal="right"/>
    </xf>
    <xf numFmtId="0" fontId="16" fillId="5" borderId="0" xfId="799" applyFont="1" applyFill="1"/>
    <xf numFmtId="0" fontId="17" fillId="5" borderId="0" xfId="799" applyFill="1"/>
    <xf numFmtId="0" fontId="19" fillId="5" borderId="0" xfId="799" applyFont="1" applyFill="1"/>
    <xf numFmtId="0" fontId="19" fillId="0" borderId="27" xfId="799" applyFont="1" applyBorder="1" applyAlignment="1">
      <alignment horizontal="center" vertical="center" wrapText="1"/>
    </xf>
    <xf numFmtId="0" fontId="19" fillId="5" borderId="27" xfId="799" applyFont="1" applyFill="1" applyBorder="1" applyAlignment="1">
      <alignment horizontal="center" vertical="center" wrapText="1"/>
    </xf>
    <xf numFmtId="0" fontId="20" fillId="0" borderId="2" xfId="799" applyFont="1" applyBorder="1" applyAlignment="1">
      <alignment horizontal="center" vertical="center" wrapText="1"/>
    </xf>
    <xf numFmtId="234" fontId="19" fillId="5" borderId="2" xfId="799" applyNumberFormat="1" applyFont="1" applyFill="1" applyBorder="1" applyAlignment="1">
      <alignment horizontal="right" vertical="center" wrapText="1"/>
    </xf>
    <xf numFmtId="0" fontId="16" fillId="0" borderId="14" xfId="799" applyFont="1" applyBorder="1" applyAlignment="1">
      <alignment vertical="center"/>
    </xf>
    <xf numFmtId="0" fontId="16" fillId="0" borderId="6" xfId="799" applyFont="1" applyBorder="1" applyAlignment="1">
      <alignment vertical="center"/>
    </xf>
    <xf numFmtId="0" fontId="16" fillId="0" borderId="21" xfId="799" applyFont="1" applyBorder="1" applyAlignment="1">
      <alignment vertical="center"/>
    </xf>
    <xf numFmtId="0" fontId="19" fillId="5" borderId="2" xfId="799" applyFont="1" applyFill="1" applyBorder="1"/>
    <xf numFmtId="4" fontId="19" fillId="0" borderId="2" xfId="799" applyNumberFormat="1" applyFont="1" applyBorder="1" applyAlignment="1">
      <alignment horizontal="right" vertical="center" wrapText="1"/>
    </xf>
    <xf numFmtId="4" fontId="19" fillId="0" borderId="2" xfId="799" applyNumberFormat="1" applyFont="1" applyBorder="1" applyAlignment="1">
      <alignment horizontal="center" vertical="center" wrapText="1"/>
    </xf>
    <xf numFmtId="234" fontId="19" fillId="0" borderId="2" xfId="799" applyNumberFormat="1" applyFont="1" applyBorder="1" applyAlignment="1">
      <alignment vertical="center"/>
    </xf>
    <xf numFmtId="0" fontId="16" fillId="0" borderId="6" xfId="799" applyFont="1" applyBorder="1" applyAlignment="1">
      <alignment vertical="center" wrapText="1"/>
    </xf>
    <xf numFmtId="4" fontId="19" fillId="5" borderId="2" xfId="799" applyNumberFormat="1" applyFont="1" applyFill="1" applyBorder="1" applyAlignment="1">
      <alignment horizontal="center" vertical="center" wrapText="1"/>
    </xf>
    <xf numFmtId="232" fontId="19" fillId="0" borderId="2" xfId="799" applyNumberFormat="1" applyFont="1" applyBorder="1" applyAlignment="1">
      <alignment horizontal="right" vertical="center" wrapText="1"/>
    </xf>
    <xf numFmtId="49" fontId="16" fillId="5" borderId="2" xfId="799" applyNumberFormat="1" applyFont="1" applyFill="1" applyBorder="1" applyAlignment="1">
      <alignment horizontal="center" vertical="center"/>
    </xf>
    <xf numFmtId="0" fontId="16" fillId="5" borderId="14" xfId="799" applyFont="1" applyFill="1" applyBorder="1" applyAlignment="1">
      <alignment vertical="center" wrapText="1"/>
    </xf>
    <xf numFmtId="0" fontId="16" fillId="5" borderId="6" xfId="799" applyFont="1" applyFill="1" applyBorder="1" applyAlignment="1">
      <alignment vertical="center" wrapText="1"/>
    </xf>
    <xf numFmtId="0" fontId="19" fillId="5" borderId="2" xfId="799" applyFont="1" applyFill="1" applyBorder="1" applyAlignment="1">
      <alignment horizontal="center" vertical="center"/>
    </xf>
    <xf numFmtId="4" fontId="19" fillId="5" borderId="2" xfId="799" applyNumberFormat="1" applyFont="1" applyFill="1" applyBorder="1" applyAlignment="1">
      <alignment horizontal="right" vertical="center" wrapText="1"/>
    </xf>
    <xf numFmtId="234" fontId="19" fillId="5" borderId="2" xfId="799" applyNumberFormat="1" applyFont="1" applyFill="1" applyBorder="1" applyAlignment="1">
      <alignment vertical="center"/>
    </xf>
    <xf numFmtId="231" fontId="17" fillId="0" borderId="0" xfId="626" applyNumberFormat="1" applyFont="1"/>
    <xf numFmtId="1" fontId="19" fillId="0" borderId="2" xfId="799" applyNumberFormat="1" applyFont="1" applyBorder="1" applyAlignment="1">
      <alignment vertical="center"/>
    </xf>
    <xf numFmtId="235" fontId="19" fillId="0" borderId="2" xfId="799" applyNumberFormat="1" applyFont="1" applyBorder="1" applyAlignment="1">
      <alignment horizontal="right" vertical="center" wrapText="1"/>
    </xf>
    <xf numFmtId="231" fontId="17" fillId="0" borderId="0" xfId="799" applyNumberFormat="1"/>
    <xf numFmtId="4" fontId="120" fillId="0" borderId="2" xfId="799" applyNumberFormat="1" applyFont="1" applyBorder="1" applyAlignment="1">
      <alignment horizontal="right" vertical="center" wrapText="1"/>
    </xf>
    <xf numFmtId="49" fontId="16" fillId="0" borderId="23" xfId="799" applyNumberFormat="1" applyFont="1" applyBorder="1" applyAlignment="1">
      <alignment vertical="center"/>
    </xf>
    <xf numFmtId="0" fontId="16" fillId="0" borderId="23" xfId="799" applyFont="1" applyBorder="1" applyAlignment="1">
      <alignment vertical="center"/>
    </xf>
    <xf numFmtId="240" fontId="16" fillId="0" borderId="0" xfId="799" applyNumberFormat="1" applyFont="1" applyAlignment="1">
      <alignment vertical="center"/>
    </xf>
    <xf numFmtId="241" fontId="16" fillId="0" borderId="0" xfId="799" applyNumberFormat="1" applyFont="1" applyAlignment="1">
      <alignment vertical="center"/>
    </xf>
    <xf numFmtId="240" fontId="19" fillId="0" borderId="0" xfId="799" applyNumberFormat="1" applyFont="1" applyAlignment="1">
      <alignment vertical="center"/>
    </xf>
    <xf numFmtId="0" fontId="19" fillId="0" borderId="0" xfId="799" applyFont="1" applyAlignment="1">
      <alignment horizontal="right" vertical="center"/>
    </xf>
    <xf numFmtId="240" fontId="19" fillId="0" borderId="2" xfId="799" applyNumberFormat="1" applyFont="1" applyBorder="1" applyAlignment="1">
      <alignment horizontal="center" vertical="center" wrapText="1"/>
    </xf>
    <xf numFmtId="241" fontId="19" fillId="0" borderId="2" xfId="799" applyNumberFormat="1" applyFont="1" applyBorder="1" applyAlignment="1">
      <alignment horizontal="center" vertical="center" wrapText="1"/>
    </xf>
    <xf numFmtId="3" fontId="19" fillId="0" borderId="2" xfId="799" applyNumberFormat="1" applyFont="1" applyBorder="1" applyAlignment="1">
      <alignment horizontal="right" vertical="center"/>
    </xf>
    <xf numFmtId="240" fontId="16" fillId="0" borderId="2" xfId="799" applyNumberFormat="1" applyFont="1" applyBorder="1" applyAlignment="1">
      <alignment vertical="center" wrapText="1"/>
    </xf>
    <xf numFmtId="241" fontId="16" fillId="0" borderId="2" xfId="799" applyNumberFormat="1" applyFont="1" applyBorder="1" applyAlignment="1">
      <alignment vertical="center" wrapText="1"/>
    </xf>
    <xf numFmtId="240" fontId="19" fillId="0" borderId="2" xfId="799" applyNumberFormat="1" applyFont="1" applyBorder="1" applyAlignment="1">
      <alignment vertical="center"/>
    </xf>
    <xf numFmtId="241" fontId="19" fillId="0" borderId="2" xfId="799" applyNumberFormat="1" applyFont="1" applyBorder="1" applyAlignment="1">
      <alignment vertical="center" wrapText="1"/>
    </xf>
    <xf numFmtId="240" fontId="19" fillId="0" borderId="2" xfId="799" applyNumberFormat="1" applyFont="1" applyBorder="1" applyAlignment="1">
      <alignment horizontal="right" vertical="center" wrapText="1"/>
    </xf>
    <xf numFmtId="240" fontId="19" fillId="0" borderId="2" xfId="799" quotePrefix="1" applyNumberFormat="1" applyFont="1" applyBorder="1" applyAlignment="1">
      <alignment horizontal="right" vertical="center"/>
    </xf>
    <xf numFmtId="0" fontId="109" fillId="0" borderId="2" xfId="799" applyFont="1" applyBorder="1" applyAlignment="1">
      <alignment horizontal="justify" vertical="center"/>
    </xf>
    <xf numFmtId="0" fontId="108" fillId="0" borderId="2" xfId="799" applyFont="1" applyBorder="1" applyAlignment="1">
      <alignment horizontal="justify" vertical="center"/>
    </xf>
    <xf numFmtId="240" fontId="16" fillId="0" borderId="2" xfId="799" applyNumberFormat="1" applyFont="1" applyBorder="1" applyAlignment="1">
      <alignment horizontal="right" vertical="center" wrapText="1"/>
    </xf>
    <xf numFmtId="241" fontId="19" fillId="0" borderId="2" xfId="799" applyNumberFormat="1" applyFont="1" applyBorder="1" applyAlignment="1">
      <alignment horizontal="right" vertical="center" wrapText="1"/>
    </xf>
    <xf numFmtId="0" fontId="109" fillId="0" borderId="2" xfId="799" applyFont="1" applyBorder="1" applyAlignment="1">
      <alignment vertical="center" wrapText="1"/>
    </xf>
    <xf numFmtId="241" fontId="19" fillId="0" borderId="2" xfId="799" quotePrefix="1" applyNumberFormat="1" applyFont="1" applyBorder="1" applyAlignment="1">
      <alignment horizontal="right" vertical="center" wrapText="1"/>
    </xf>
    <xf numFmtId="240" fontId="16" fillId="0" borderId="2" xfId="799" applyNumberFormat="1" applyFont="1" applyBorder="1" applyAlignment="1">
      <alignment horizontal="left" vertical="center" wrapText="1"/>
    </xf>
    <xf numFmtId="241" fontId="16" fillId="0" borderId="2" xfId="799" applyNumberFormat="1" applyFont="1" applyBorder="1" applyAlignment="1">
      <alignment horizontal="left" vertical="center" wrapText="1"/>
    </xf>
    <xf numFmtId="241" fontId="16" fillId="0" borderId="2" xfId="799" applyNumberFormat="1" applyFont="1" applyBorder="1" applyAlignment="1">
      <alignment horizontal="right" vertical="center" wrapText="1"/>
    </xf>
    <xf numFmtId="240" fontId="120" fillId="0" borderId="2" xfId="799" applyNumberFormat="1" applyFont="1" applyBorder="1" applyAlignment="1">
      <alignment horizontal="center" vertical="center" wrapText="1"/>
    </xf>
    <xf numFmtId="241" fontId="120" fillId="0" borderId="2" xfId="799" applyNumberFormat="1" applyFont="1" applyBorder="1" applyAlignment="1">
      <alignment horizontal="right" vertical="center" wrapText="1"/>
    </xf>
    <xf numFmtId="241" fontId="120" fillId="0" borderId="2" xfId="799" applyNumberFormat="1" applyFont="1" applyBorder="1" applyAlignment="1">
      <alignment vertical="center" wrapText="1"/>
    </xf>
    <xf numFmtId="240" fontId="120" fillId="0" borderId="2" xfId="799" applyNumberFormat="1" applyFont="1" applyBorder="1" applyAlignment="1">
      <alignment horizontal="right" vertical="center" wrapText="1"/>
    </xf>
    <xf numFmtId="240" fontId="202" fillId="0" borderId="2" xfId="799" applyNumberFormat="1" applyFont="1" applyBorder="1" applyAlignment="1">
      <alignment vertical="center"/>
    </xf>
    <xf numFmtId="240" fontId="203" fillId="0" borderId="2" xfId="799" applyNumberFormat="1" applyFont="1" applyBorder="1" applyAlignment="1">
      <alignment horizontal="center" vertical="center" wrapText="1"/>
    </xf>
    <xf numFmtId="241" fontId="203" fillId="0" borderId="2" xfId="799" applyNumberFormat="1" applyFont="1" applyBorder="1" applyAlignment="1">
      <alignment horizontal="right" vertical="center" wrapText="1"/>
    </xf>
    <xf numFmtId="240" fontId="203" fillId="0" borderId="2" xfId="799" applyNumberFormat="1" applyFont="1" applyBorder="1" applyAlignment="1">
      <alignment horizontal="right" vertical="center" wrapText="1"/>
    </xf>
    <xf numFmtId="240" fontId="203" fillId="0" borderId="2" xfId="799" applyNumberFormat="1" applyFont="1" applyBorder="1" applyAlignment="1">
      <alignment vertical="center"/>
    </xf>
    <xf numFmtId="240" fontId="183" fillId="0" borderId="2" xfId="799" applyNumberFormat="1" applyFont="1" applyBorder="1" applyAlignment="1">
      <alignment horizontal="center" vertical="center"/>
    </xf>
    <xf numFmtId="241" fontId="183" fillId="0" borderId="2" xfId="799" applyNumberFormat="1" applyFont="1" applyBorder="1" applyAlignment="1">
      <alignment horizontal="right" vertical="center" wrapText="1"/>
    </xf>
    <xf numFmtId="241" fontId="204" fillId="0" borderId="2" xfId="799" applyNumberFormat="1" applyFont="1" applyBorder="1" applyAlignment="1">
      <alignment vertical="center" wrapText="1"/>
    </xf>
    <xf numFmtId="240" fontId="183" fillId="0" borderId="2" xfId="799" applyNumberFormat="1" applyFont="1" applyBorder="1" applyAlignment="1">
      <alignment horizontal="right" vertical="center" wrapText="1"/>
    </xf>
    <xf numFmtId="240" fontId="19" fillId="0" borderId="2" xfId="799" applyNumberFormat="1" applyFont="1" applyBorder="1" applyAlignment="1">
      <alignment horizontal="center" vertical="center"/>
    </xf>
    <xf numFmtId="241" fontId="19" fillId="0" borderId="2" xfId="799" applyNumberFormat="1" applyFont="1" applyBorder="1" applyAlignment="1">
      <alignment vertical="center"/>
    </xf>
    <xf numFmtId="0" fontId="16" fillId="0" borderId="14" xfId="799" applyFont="1" applyBorder="1" applyAlignment="1">
      <alignment vertical="center" wrapText="1"/>
    </xf>
    <xf numFmtId="0" fontId="16" fillId="0" borderId="21" xfId="799" applyFont="1" applyBorder="1" applyAlignment="1">
      <alignment vertical="center" wrapText="1"/>
    </xf>
    <xf numFmtId="0" fontId="104" fillId="0" borderId="2" xfId="799" applyFont="1" applyBorder="1"/>
    <xf numFmtId="240" fontId="16" fillId="0" borderId="2" xfId="799" applyNumberFormat="1" applyFont="1" applyBorder="1" applyAlignment="1">
      <alignment horizontal="center" vertical="center" wrapText="1"/>
    </xf>
    <xf numFmtId="240" fontId="16" fillId="0" borderId="2" xfId="799" applyNumberFormat="1" applyFont="1" applyBorder="1" applyAlignment="1">
      <alignment vertical="center"/>
    </xf>
    <xf numFmtId="241" fontId="19" fillId="0" borderId="0" xfId="799" applyNumberFormat="1" applyFont="1" applyAlignment="1">
      <alignment vertical="center"/>
    </xf>
    <xf numFmtId="0" fontId="126" fillId="0" borderId="0" xfId="799" applyFont="1" applyAlignment="1">
      <alignment vertical="center"/>
    </xf>
    <xf numFmtId="168" fontId="127" fillId="0" borderId="0" xfId="990" applyNumberFormat="1" applyFont="1" applyFill="1" applyAlignment="1"/>
    <xf numFmtId="0" fontId="126" fillId="0" borderId="0" xfId="799" applyFont="1"/>
    <xf numFmtId="0" fontId="126" fillId="0" borderId="0" xfId="799" applyFont="1" applyAlignment="1">
      <alignment horizontal="right"/>
    </xf>
    <xf numFmtId="0" fontId="16" fillId="0" borderId="17" xfId="799" applyFont="1" applyBorder="1" applyAlignment="1">
      <alignment horizontal="center" vertical="center" wrapText="1"/>
    </xf>
    <xf numFmtId="0" fontId="19" fillId="0" borderId="0" xfId="799" applyFont="1" applyAlignment="1">
      <alignment vertical="center" wrapText="1"/>
    </xf>
    <xf numFmtId="0" fontId="16" fillId="0" borderId="31" xfId="799" applyFont="1" applyBorder="1" applyAlignment="1">
      <alignment horizontal="center" vertical="center"/>
    </xf>
    <xf numFmtId="0" fontId="16" fillId="0" borderId="31" xfId="799" applyFont="1" applyBorder="1" applyAlignment="1">
      <alignment vertical="center"/>
    </xf>
    <xf numFmtId="0" fontId="16" fillId="0" borderId="27" xfId="799" applyFont="1" applyBorder="1" applyAlignment="1">
      <alignment horizontal="center" vertical="center"/>
    </xf>
    <xf numFmtId="168" fontId="16" fillId="0" borderId="27" xfId="990" applyNumberFormat="1" applyFont="1" applyBorder="1" applyAlignment="1">
      <alignment horizontal="center" vertical="center"/>
    </xf>
    <xf numFmtId="168" fontId="19" fillId="0" borderId="27" xfId="990" applyNumberFormat="1" applyFont="1" applyBorder="1" applyAlignment="1">
      <alignment vertical="center"/>
    </xf>
    <xf numFmtId="168" fontId="19" fillId="0" borderId="27" xfId="990" applyNumberFormat="1" applyFont="1" applyBorder="1" applyAlignment="1">
      <alignment horizontal="center" vertical="center"/>
    </xf>
    <xf numFmtId="0" fontId="19" fillId="0" borderId="27" xfId="799" applyFont="1" applyBorder="1" applyAlignment="1">
      <alignment horizontal="center" vertical="center"/>
    </xf>
    <xf numFmtId="49" fontId="19" fillId="0" borderId="27" xfId="990" applyNumberFormat="1" applyFont="1" applyBorder="1" applyAlignment="1">
      <alignment horizontal="center" vertical="center"/>
    </xf>
    <xf numFmtId="2" fontId="19" fillId="0" borderId="27" xfId="990" applyNumberFormat="1" applyFont="1" applyBorder="1" applyAlignment="1">
      <alignment horizontal="center" vertical="center"/>
    </xf>
    <xf numFmtId="49" fontId="16" fillId="0" borderId="27" xfId="990" applyNumberFormat="1" applyFont="1" applyBorder="1" applyAlignment="1">
      <alignment horizontal="center" vertical="center"/>
    </xf>
    <xf numFmtId="168" fontId="126" fillId="0" borderId="0" xfId="990" applyNumberFormat="1" applyFont="1" applyAlignment="1">
      <alignment vertical="center"/>
    </xf>
    <xf numFmtId="0" fontId="16" fillId="0" borderId="27" xfId="799" applyFont="1" applyBorder="1" applyAlignment="1">
      <alignment horizontal="left" vertical="center"/>
    </xf>
    <xf numFmtId="37" fontId="19" fillId="0" borderId="27" xfId="990" applyNumberFormat="1" applyFont="1" applyBorder="1" applyAlignment="1">
      <alignment horizontal="right" vertical="center"/>
    </xf>
    <xf numFmtId="37" fontId="19" fillId="0" borderId="27" xfId="990" applyNumberFormat="1" applyFont="1" applyBorder="1" applyAlignment="1">
      <alignment horizontal="center" vertical="center"/>
    </xf>
    <xf numFmtId="37" fontId="16" fillId="0" borderId="27" xfId="990" applyNumberFormat="1" applyFont="1" applyBorder="1" applyAlignment="1">
      <alignment horizontal="center" vertical="center"/>
    </xf>
    <xf numFmtId="0" fontId="108" fillId="0" borderId="27" xfId="799" applyFont="1" applyBorder="1" applyAlignment="1">
      <alignment horizontal="center" vertical="center"/>
    </xf>
    <xf numFmtId="49" fontId="108" fillId="0" borderId="27" xfId="990" applyNumberFormat="1" applyFont="1" applyBorder="1" applyAlignment="1">
      <alignment horizontal="center" vertical="center"/>
    </xf>
    <xf numFmtId="2" fontId="109" fillId="0" borderId="27" xfId="990" applyNumberFormat="1" applyFont="1" applyBorder="1" applyAlignment="1">
      <alignment horizontal="center" vertical="center"/>
    </xf>
    <xf numFmtId="168" fontId="109" fillId="0" borderId="27" xfId="990" applyNumberFormat="1" applyFont="1" applyBorder="1" applyAlignment="1">
      <alignment horizontal="center" vertical="center"/>
    </xf>
    <xf numFmtId="168" fontId="205" fillId="0" borderId="27" xfId="990" applyNumberFormat="1" applyFont="1" applyBorder="1" applyAlignment="1">
      <alignment horizontal="center" vertical="center"/>
    </xf>
    <xf numFmtId="0" fontId="109" fillId="0" borderId="27" xfId="799" applyFont="1" applyBorder="1" applyAlignment="1">
      <alignment horizontal="center" vertical="center"/>
    </xf>
    <xf numFmtId="49" fontId="109" fillId="0" borderId="27" xfId="990" applyNumberFormat="1" applyFont="1" applyBorder="1" applyAlignment="1">
      <alignment horizontal="center" vertical="center"/>
    </xf>
    <xf numFmtId="242" fontId="109" fillId="0" borderId="27" xfId="990" applyNumberFormat="1" applyFont="1" applyBorder="1" applyAlignment="1">
      <alignment horizontal="center" vertical="center"/>
    </xf>
    <xf numFmtId="0" fontId="109" fillId="0" borderId="27" xfId="799" applyFont="1" applyBorder="1" applyAlignment="1">
      <alignment vertical="center"/>
    </xf>
    <xf numFmtId="0" fontId="108" fillId="0" borderId="27" xfId="799" applyFont="1" applyBorder="1" applyAlignment="1">
      <alignment horizontal="left" vertical="center"/>
    </xf>
    <xf numFmtId="168" fontId="205" fillId="0" borderId="27" xfId="990" applyNumberFormat="1" applyFont="1" applyBorder="1" applyAlignment="1">
      <alignment vertical="center"/>
    </xf>
    <xf numFmtId="168" fontId="108" fillId="40" borderId="27" xfId="990" applyNumberFormat="1" applyFont="1" applyFill="1" applyBorder="1" applyAlignment="1">
      <alignment horizontal="center" vertical="center"/>
    </xf>
    <xf numFmtId="0" fontId="109" fillId="0" borderId="34" xfId="799" applyFont="1" applyBorder="1" applyAlignment="1">
      <alignment vertical="center"/>
    </xf>
    <xf numFmtId="0" fontId="109" fillId="0" borderId="34" xfId="799" applyFont="1" applyBorder="1" applyAlignment="1">
      <alignment horizontal="center" vertical="center"/>
    </xf>
    <xf numFmtId="168" fontId="109" fillId="0" borderId="34" xfId="990" applyNumberFormat="1" applyFont="1" applyBorder="1" applyAlignment="1">
      <alignment horizontal="center" vertical="center"/>
    </xf>
    <xf numFmtId="168" fontId="205" fillId="0" borderId="34" xfId="990" applyNumberFormat="1" applyFont="1" applyBorder="1" applyAlignment="1">
      <alignment horizontal="center" vertical="center"/>
    </xf>
    <xf numFmtId="0" fontId="109" fillId="0" borderId="0" xfId="799" applyFont="1" applyAlignment="1">
      <alignment vertical="center"/>
    </xf>
    <xf numFmtId="168" fontId="16" fillId="0" borderId="27" xfId="998" applyNumberFormat="1" applyFont="1" applyFill="1" applyBorder="1" applyAlignment="1">
      <alignment horizontal="center" vertical="center"/>
    </xf>
    <xf numFmtId="168" fontId="19" fillId="0" borderId="27" xfId="998" applyNumberFormat="1" applyFont="1" applyFill="1" applyBorder="1" applyAlignment="1">
      <alignment vertical="center"/>
    </xf>
    <xf numFmtId="168" fontId="19" fillId="0" borderId="27" xfId="998" applyNumberFormat="1" applyFont="1" applyFill="1" applyBorder="1" applyAlignment="1">
      <alignment horizontal="center" vertical="center"/>
    </xf>
    <xf numFmtId="49" fontId="19" fillId="0" borderId="27" xfId="998" applyNumberFormat="1" applyFont="1" applyFill="1" applyBorder="1" applyAlignment="1">
      <alignment horizontal="center" vertical="center"/>
    </xf>
    <xf numFmtId="2" fontId="19" fillId="0" borderId="27" xfId="998" applyNumberFormat="1" applyFont="1" applyFill="1" applyBorder="1" applyAlignment="1">
      <alignment horizontal="center" vertical="center"/>
    </xf>
    <xf numFmtId="49" fontId="16" fillId="0" borderId="27" xfId="998" applyNumberFormat="1" applyFont="1" applyFill="1" applyBorder="1" applyAlignment="1">
      <alignment horizontal="center" vertical="center"/>
    </xf>
    <xf numFmtId="168" fontId="19" fillId="0" borderId="0" xfId="998" applyNumberFormat="1" applyFont="1" applyFill="1" applyAlignment="1">
      <alignment vertical="center"/>
    </xf>
    <xf numFmtId="0" fontId="19" fillId="0" borderId="27" xfId="799" applyFont="1" applyBorder="1" applyAlignment="1">
      <alignment vertical="center"/>
    </xf>
    <xf numFmtId="234" fontId="19" fillId="4" borderId="27" xfId="799" applyNumberFormat="1" applyFont="1" applyFill="1" applyBorder="1" applyAlignment="1">
      <alignment horizontal="right" vertical="center"/>
    </xf>
    <xf numFmtId="185" fontId="19" fillId="0" borderId="0" xfId="626" applyFont="1" applyFill="1" applyAlignment="1">
      <alignment vertical="center"/>
    </xf>
    <xf numFmtId="0" fontId="19" fillId="0" borderId="27" xfId="799" applyFont="1" applyBorder="1" applyAlignment="1">
      <alignment horizontal="justify" vertical="center"/>
    </xf>
    <xf numFmtId="234" fontId="19" fillId="0" borderId="27" xfId="799" applyNumberFormat="1" applyFont="1" applyBorder="1" applyAlignment="1">
      <alignment horizontal="right" vertical="center"/>
    </xf>
    <xf numFmtId="166" fontId="19" fillId="0" borderId="0" xfId="799" applyNumberFormat="1" applyFont="1" applyAlignment="1">
      <alignment vertical="center"/>
    </xf>
    <xf numFmtId="0" fontId="15" fillId="0" borderId="0" xfId="799" applyFont="1"/>
    <xf numFmtId="0" fontId="19" fillId="0" borderId="34" xfId="799" applyFont="1" applyBorder="1" applyAlignment="1">
      <alignment horizontal="justify" vertical="center"/>
    </xf>
    <xf numFmtId="0" fontId="19" fillId="0" borderId="34" xfId="799" applyFont="1" applyBorder="1" applyAlignment="1">
      <alignment horizontal="center" vertical="center" wrapText="1"/>
    </xf>
    <xf numFmtId="234" fontId="19" fillId="4" borderId="34" xfId="799" applyNumberFormat="1" applyFont="1" applyFill="1" applyBorder="1" applyAlignment="1">
      <alignment horizontal="right" vertical="center"/>
    </xf>
    <xf numFmtId="167" fontId="23" fillId="0" borderId="21" xfId="1003" applyNumberFormat="1" applyFont="1" applyBorder="1" applyAlignment="1">
      <alignment vertical="center" wrapText="1"/>
    </xf>
    <xf numFmtId="168" fontId="118" fillId="0" borderId="2" xfId="1" applyNumberFormat="1" applyFont="1" applyBorder="1" applyAlignment="1">
      <alignment vertical="center" wrapText="1"/>
    </xf>
    <xf numFmtId="198" fontId="126" fillId="0" borderId="2" xfId="513" applyNumberFormat="1" applyFont="1" applyBorder="1">
      <alignment vertical="center"/>
    </xf>
    <xf numFmtId="0" fontId="19" fillId="41" borderId="2" xfId="0" applyNumberFormat="1" applyFont="1" applyFill="1" applyBorder="1" applyAlignment="1">
      <alignment horizontal="left" vertical="center" wrapText="1"/>
    </xf>
    <xf numFmtId="0" fontId="19" fillId="41" borderId="2" xfId="0" applyNumberFormat="1" applyFont="1" applyFill="1" applyBorder="1" applyAlignment="1">
      <alignment horizontal="center" vertical="center" wrapText="1"/>
    </xf>
    <xf numFmtId="168" fontId="117" fillId="5" borderId="2" xfId="1" applyNumberFormat="1" applyFont="1" applyFill="1" applyBorder="1" applyAlignment="1">
      <alignment horizontal="center" vertical="center" wrapText="1"/>
    </xf>
    <xf numFmtId="0" fontId="117" fillId="5" borderId="2" xfId="0" applyNumberFormat="1" applyFont="1" applyFill="1" applyBorder="1" applyAlignment="1">
      <alignment horizontal="center" vertical="center" wrapText="1"/>
    </xf>
    <xf numFmtId="240" fontId="19" fillId="5" borderId="2" xfId="1003" applyNumberFormat="1" applyFont="1" applyFill="1" applyBorder="1" applyAlignment="1">
      <alignment horizontal="center" vertical="center"/>
    </xf>
    <xf numFmtId="43" fontId="16" fillId="5" borderId="22" xfId="1" applyFont="1" applyFill="1" applyBorder="1" applyAlignment="1">
      <alignment vertical="center"/>
    </xf>
    <xf numFmtId="168" fontId="19" fillId="0" borderId="0" xfId="1" applyNumberFormat="1" applyFont="1"/>
    <xf numFmtId="0" fontId="88" fillId="0" borderId="0" xfId="799" applyFont="1" applyAlignment="1">
      <alignment horizontal="center" vertical="center"/>
    </xf>
    <xf numFmtId="0" fontId="114" fillId="0" borderId="2" xfId="799" applyFont="1" applyBorder="1" applyAlignment="1">
      <alignment vertical="center" wrapText="1"/>
    </xf>
    <xf numFmtId="168" fontId="16" fillId="0" borderId="2" xfId="522" applyNumberFormat="1" applyFont="1" applyBorder="1" applyAlignment="1">
      <alignment horizontal="center" vertical="center" wrapText="1"/>
    </xf>
    <xf numFmtId="168" fontId="16" fillId="0" borderId="2" xfId="522" applyNumberFormat="1" applyFont="1" applyBorder="1" applyAlignment="1">
      <alignment horizontal="left" vertical="center" wrapText="1"/>
    </xf>
    <xf numFmtId="0" fontId="116" fillId="0" borderId="17" xfId="799" applyFont="1" applyBorder="1" applyAlignment="1">
      <alignment horizontal="left" vertical="center" wrapText="1"/>
    </xf>
    <xf numFmtId="168" fontId="19" fillId="0" borderId="17" xfId="799" applyNumberFormat="1" applyFont="1" applyBorder="1" applyAlignment="1">
      <alignment vertical="center" wrapText="1"/>
    </xf>
    <xf numFmtId="168" fontId="19" fillId="0" borderId="17" xfId="799" applyNumberFormat="1" applyFont="1" applyBorder="1" applyAlignment="1">
      <alignment horizontal="center" vertical="center" wrapText="1"/>
    </xf>
    <xf numFmtId="168" fontId="19" fillId="0" borderId="40" xfId="522" applyNumberFormat="1" applyFont="1" applyBorder="1" applyAlignment="1">
      <alignment horizontal="center" vertical="center" wrapText="1"/>
    </xf>
    <xf numFmtId="0" fontId="189" fillId="0" borderId="17" xfId="799" applyFont="1" applyBorder="1" applyAlignment="1">
      <alignment horizontal="center" vertical="center" wrapText="1"/>
    </xf>
    <xf numFmtId="0" fontId="19" fillId="41" borderId="17" xfId="0" applyNumberFormat="1" applyFont="1" applyFill="1" applyBorder="1" applyAlignment="1">
      <alignment horizontal="left" vertical="center" wrapText="1"/>
    </xf>
    <xf numFmtId="0" fontId="116" fillId="0" borderId="17" xfId="799" applyFont="1" applyBorder="1" applyAlignment="1">
      <alignment horizontal="center" vertical="center" wrapText="1"/>
    </xf>
    <xf numFmtId="0" fontId="116" fillId="0" borderId="0" xfId="799" applyFont="1" applyAlignment="1">
      <alignment horizontal="left" vertical="center" wrapText="1"/>
    </xf>
    <xf numFmtId="0" fontId="23" fillId="0" borderId="14" xfId="1003" applyFont="1" applyBorder="1" applyAlignment="1">
      <alignment horizontal="center" vertical="center" wrapText="1"/>
    </xf>
    <xf numFmtId="167" fontId="19" fillId="0" borderId="2" xfId="0" applyFont="1" applyBorder="1" applyAlignment="1">
      <alignment vertical="center" wrapText="1"/>
    </xf>
    <xf numFmtId="0" fontId="23" fillId="0" borderId="14" xfId="1003" applyFont="1" applyBorder="1" applyAlignment="1">
      <alignment horizontal="center" vertical="center"/>
    </xf>
    <xf numFmtId="0" fontId="16" fillId="0" borderId="17" xfId="886" applyFont="1" applyBorder="1" applyAlignment="1">
      <alignment horizontal="center" vertical="center" wrapText="1"/>
    </xf>
    <xf numFmtId="168" fontId="16" fillId="0" borderId="17" xfId="1004" applyNumberFormat="1" applyFont="1" applyFill="1" applyBorder="1" applyAlignment="1">
      <alignment horizontal="center" vertical="center" wrapText="1"/>
    </xf>
    <xf numFmtId="167" fontId="19" fillId="0" borderId="2" xfId="0" applyFont="1" applyBorder="1" applyAlignment="1">
      <alignment horizontal="center" vertical="center" wrapText="1"/>
    </xf>
    <xf numFmtId="0" fontId="19" fillId="0" borderId="2" xfId="886" applyFont="1" applyBorder="1" applyAlignment="1">
      <alignment horizontal="center" vertical="center" wrapText="1"/>
    </xf>
    <xf numFmtId="3" fontId="16" fillId="5" borderId="2" xfId="519" applyNumberFormat="1" applyFont="1" applyFill="1" applyBorder="1" applyAlignment="1">
      <alignment horizontal="right" vertical="center" wrapText="1"/>
    </xf>
    <xf numFmtId="167" fontId="15" fillId="5" borderId="0" xfId="518" applyFont="1" applyFill="1" applyAlignment="1">
      <alignment vertical="center"/>
    </xf>
    <xf numFmtId="168" fontId="15" fillId="5" borderId="0" xfId="1" applyNumberFormat="1" applyFont="1" applyFill="1" applyAlignment="1">
      <alignment vertical="center"/>
    </xf>
    <xf numFmtId="167" fontId="19" fillId="5" borderId="2" xfId="518" applyFont="1" applyFill="1" applyBorder="1" applyAlignment="1">
      <alignment vertical="center" wrapText="1"/>
    </xf>
    <xf numFmtId="3" fontId="19" fillId="5" borderId="2" xfId="519" applyNumberFormat="1" applyFont="1" applyFill="1" applyBorder="1" applyAlignment="1">
      <alignment horizontal="right" vertical="center" wrapText="1"/>
    </xf>
    <xf numFmtId="0" fontId="206" fillId="0" borderId="21" xfId="886" applyFont="1" applyBorder="1" applyAlignment="1">
      <alignment horizontal="center" vertical="center" wrapText="1"/>
    </xf>
    <xf numFmtId="0" fontId="206" fillId="0" borderId="2" xfId="1003" applyFont="1" applyBorder="1" applyAlignment="1">
      <alignment vertical="center"/>
    </xf>
    <xf numFmtId="0" fontId="206" fillId="5" borderId="21" xfId="886" applyFont="1" applyFill="1" applyBorder="1" applyAlignment="1">
      <alignment horizontal="center" vertical="center" wrapText="1"/>
    </xf>
    <xf numFmtId="0" fontId="16" fillId="0" borderId="2" xfId="879" applyFont="1" applyBorder="1" applyAlignment="1">
      <alignment horizontal="center" vertical="center" wrapText="1"/>
    </xf>
    <xf numFmtId="167" fontId="208" fillId="42" borderId="45" xfId="0" applyFont="1" applyFill="1" applyBorder="1" applyAlignment="1">
      <alignment horizontal="center" vertical="center" wrapText="1"/>
    </xf>
    <xf numFmtId="167" fontId="207" fillId="0" borderId="45" xfId="0" applyFont="1" applyBorder="1" applyAlignment="1">
      <alignment horizontal="center" vertical="center" wrapText="1"/>
    </xf>
    <xf numFmtId="167" fontId="207" fillId="0" borderId="45" xfId="0" applyFont="1" applyBorder="1" applyAlignment="1">
      <alignment vertical="center" wrapText="1"/>
    </xf>
    <xf numFmtId="3" fontId="207" fillId="0" borderId="45" xfId="0" applyNumberFormat="1" applyFont="1" applyBorder="1" applyAlignment="1">
      <alignment horizontal="right" vertical="center" wrapText="1"/>
    </xf>
    <xf numFmtId="167" fontId="209" fillId="0" borderId="45" xfId="0" applyFont="1" applyBorder="1" applyAlignment="1">
      <alignment vertical="center"/>
    </xf>
    <xf numFmtId="167" fontId="210" fillId="0" borderId="45" xfId="0" applyFont="1" applyBorder="1" applyAlignment="1">
      <alignment horizontal="center" vertical="center" wrapText="1"/>
    </xf>
    <xf numFmtId="167" fontId="210" fillId="0" borderId="45" xfId="0" applyFont="1" applyBorder="1" applyAlignment="1">
      <alignment vertical="center" wrapText="1"/>
    </xf>
    <xf numFmtId="3" fontId="210" fillId="0" borderId="45" xfId="0" applyNumberFormat="1" applyFont="1" applyBorder="1" applyAlignment="1">
      <alignment horizontal="right" vertical="center" wrapText="1"/>
    </xf>
    <xf numFmtId="167" fontId="0" fillId="0" borderId="45" xfId="0" applyBorder="1" applyAlignment="1">
      <alignment vertical="center"/>
    </xf>
    <xf numFmtId="0" fontId="208" fillId="42" borderId="45" xfId="0" applyNumberFormat="1" applyFont="1" applyFill="1" applyBorder="1" applyAlignment="1">
      <alignment horizontal="center" vertical="center" wrapText="1"/>
    </xf>
    <xf numFmtId="0" fontId="207" fillId="0" borderId="45" xfId="0" applyNumberFormat="1" applyFont="1" applyBorder="1" applyAlignment="1">
      <alignment horizontal="center" vertical="center" wrapText="1"/>
    </xf>
    <xf numFmtId="0" fontId="210" fillId="0" borderId="45" xfId="0" applyNumberFormat="1" applyFont="1" applyBorder="1" applyAlignment="1">
      <alignment horizontal="center" vertical="center" wrapText="1"/>
    </xf>
    <xf numFmtId="0" fontId="0" fillId="0" borderId="0" xfId="0" applyNumberFormat="1"/>
    <xf numFmtId="0" fontId="207" fillId="0" borderId="0" xfId="0" applyNumberFormat="1" applyFont="1"/>
    <xf numFmtId="0" fontId="210" fillId="0" borderId="0" xfId="0" applyNumberFormat="1" applyFont="1"/>
    <xf numFmtId="0" fontId="207" fillId="42" borderId="45" xfId="0" applyNumberFormat="1" applyFont="1" applyFill="1" applyBorder="1" applyAlignment="1">
      <alignment horizontal="center" vertical="center" wrapText="1"/>
    </xf>
    <xf numFmtId="0" fontId="210" fillId="0" borderId="45" xfId="0" applyNumberFormat="1" applyFont="1" applyBorder="1" applyAlignment="1">
      <alignment horizontal="center" vertical="center"/>
    </xf>
    <xf numFmtId="0" fontId="210" fillId="0" borderId="45" xfId="0" applyNumberFormat="1" applyFont="1" applyBorder="1" applyAlignment="1">
      <alignment vertical="center" wrapText="1"/>
    </xf>
    <xf numFmtId="0" fontId="210" fillId="0" borderId="45" xfId="0" applyNumberFormat="1" applyFont="1" applyBorder="1" applyAlignment="1">
      <alignment horizontal="right" vertical="center"/>
    </xf>
    <xf numFmtId="0" fontId="210" fillId="43" borderId="45" xfId="0" applyNumberFormat="1" applyFont="1" applyFill="1" applyBorder="1" applyAlignment="1">
      <alignment horizontal="left" vertical="center"/>
    </xf>
    <xf numFmtId="0" fontId="207" fillId="43" borderId="45" xfId="0" applyNumberFormat="1" applyFont="1" applyFill="1" applyBorder="1" applyAlignment="1">
      <alignment horizontal="center" vertical="center" wrapText="1"/>
    </xf>
    <xf numFmtId="0" fontId="213" fillId="42" borderId="45" xfId="0" applyNumberFormat="1" applyFont="1" applyFill="1" applyBorder="1" applyAlignment="1">
      <alignment horizontal="center" vertical="center" wrapText="1"/>
    </xf>
    <xf numFmtId="0" fontId="214" fillId="44" borderId="45" xfId="0" applyNumberFormat="1" applyFont="1" applyFill="1" applyBorder="1" applyAlignment="1">
      <alignment horizontal="center" vertical="center" wrapText="1"/>
    </xf>
    <xf numFmtId="0" fontId="214" fillId="44" borderId="45" xfId="0" applyNumberFormat="1" applyFont="1" applyFill="1" applyBorder="1" applyAlignment="1">
      <alignment horizontal="left" vertical="center" wrapText="1"/>
    </xf>
    <xf numFmtId="0" fontId="210" fillId="44" borderId="0" xfId="0" applyNumberFormat="1" applyFont="1" applyFill="1"/>
    <xf numFmtId="0" fontId="214" fillId="0" borderId="45" xfId="0" applyNumberFormat="1" applyFont="1" applyBorder="1" applyAlignment="1">
      <alignment horizontal="center" vertical="center" wrapText="1"/>
    </xf>
    <xf numFmtId="0" fontId="214" fillId="0" borderId="45" xfId="0" applyNumberFormat="1" applyFont="1" applyBorder="1" applyAlignment="1">
      <alignment horizontal="left" vertical="center" wrapText="1"/>
    </xf>
    <xf numFmtId="0" fontId="215" fillId="43" borderId="45" xfId="0" applyNumberFormat="1" applyFont="1" applyFill="1" applyBorder="1" applyAlignment="1">
      <alignment vertical="center"/>
    </xf>
    <xf numFmtId="0" fontId="207" fillId="43" borderId="45" xfId="0" applyNumberFormat="1" applyFont="1" applyFill="1" applyBorder="1" applyAlignment="1">
      <alignment horizontal="center" vertical="center"/>
    </xf>
    <xf numFmtId="0" fontId="215" fillId="43" borderId="45" xfId="0" applyNumberFormat="1" applyFont="1" applyFill="1" applyBorder="1" applyAlignment="1">
      <alignment horizontal="center" vertical="center"/>
    </xf>
    <xf numFmtId="0" fontId="210" fillId="43" borderId="45" xfId="0" applyNumberFormat="1" applyFont="1" applyFill="1" applyBorder="1"/>
    <xf numFmtId="168" fontId="214" fillId="44" borderId="45" xfId="1" applyNumberFormat="1" applyFont="1" applyFill="1" applyBorder="1" applyAlignment="1">
      <alignment horizontal="center" vertical="center" wrapText="1"/>
    </xf>
    <xf numFmtId="168" fontId="214" fillId="0" borderId="45" xfId="1" applyNumberFormat="1" applyFont="1" applyBorder="1" applyAlignment="1">
      <alignment horizontal="right" vertical="center" wrapText="1"/>
    </xf>
    <xf numFmtId="168" fontId="207" fillId="43" borderId="45" xfId="1" applyNumberFormat="1" applyFont="1" applyFill="1" applyBorder="1" applyAlignment="1">
      <alignment horizontal="right" vertical="center" wrapText="1"/>
    </xf>
    <xf numFmtId="1" fontId="214" fillId="0" borderId="45" xfId="1" applyNumberFormat="1" applyFont="1" applyBorder="1" applyAlignment="1">
      <alignment horizontal="right" vertical="center" wrapText="1"/>
    </xf>
    <xf numFmtId="0" fontId="23" fillId="0" borderId="41" xfId="1003" applyFont="1" applyBorder="1" applyAlignment="1">
      <alignment horizontal="center" vertical="center" wrapText="1"/>
    </xf>
    <xf numFmtId="167" fontId="19" fillId="0" borderId="23" xfId="0" applyFont="1" applyBorder="1" applyAlignment="1">
      <alignment vertical="center" wrapText="1"/>
    </xf>
    <xf numFmtId="167" fontId="23" fillId="0" borderId="6" xfId="1003" applyNumberFormat="1" applyFont="1" applyBorder="1" applyAlignment="1">
      <alignment vertical="center" wrapText="1"/>
    </xf>
    <xf numFmtId="0" fontId="19" fillId="5" borderId="6" xfId="1003" applyFont="1" applyFill="1" applyBorder="1" applyAlignment="1">
      <alignment horizontal="center" vertical="center"/>
    </xf>
    <xf numFmtId="0" fontId="206" fillId="0" borderId="6" xfId="886" applyFont="1" applyBorder="1" applyAlignment="1">
      <alignment horizontal="center" vertical="center" wrapText="1"/>
    </xf>
    <xf numFmtId="0" fontId="19" fillId="5" borderId="6" xfId="1003" applyFont="1" applyFill="1" applyBorder="1" applyAlignment="1">
      <alignment horizontal="center" vertical="center" wrapText="1"/>
    </xf>
    <xf numFmtId="0" fontId="19" fillId="5" borderId="21" xfId="1003" applyFont="1" applyFill="1" applyBorder="1" applyAlignment="1">
      <alignment horizontal="center" vertical="center"/>
    </xf>
    <xf numFmtId="240" fontId="19" fillId="5" borderId="22" xfId="1003" applyNumberFormat="1" applyFont="1" applyFill="1" applyBorder="1" applyAlignment="1">
      <alignment horizontal="center" vertical="center"/>
    </xf>
    <xf numFmtId="0" fontId="16" fillId="5" borderId="22" xfId="1003" applyFont="1" applyFill="1" applyBorder="1" applyAlignment="1">
      <alignment horizontal="center" vertical="center" wrapText="1"/>
    </xf>
    <xf numFmtId="0" fontId="14" fillId="0" borderId="0" xfId="823" applyFont="1" applyAlignment="1">
      <alignment vertical="center"/>
    </xf>
    <xf numFmtId="0" fontId="139" fillId="0" borderId="0" xfId="823" applyAlignment="1">
      <alignment vertical="center"/>
    </xf>
    <xf numFmtId="0" fontId="139" fillId="0" borderId="0" xfId="823" applyAlignment="1">
      <alignment horizontal="right" vertical="center"/>
    </xf>
    <xf numFmtId="0" fontId="17" fillId="0" borderId="0" xfId="823" applyFont="1" applyAlignment="1">
      <alignment wrapText="1"/>
    </xf>
    <xf numFmtId="0" fontId="17" fillId="0" borderId="0" xfId="823" applyFont="1" applyAlignment="1">
      <alignment horizontal="right" wrapText="1"/>
    </xf>
    <xf numFmtId="0" fontId="16" fillId="6" borderId="2" xfId="823" applyFont="1" applyFill="1" applyBorder="1" applyAlignment="1">
      <alignment horizontal="center" vertical="center" wrapText="1"/>
    </xf>
    <xf numFmtId="0" fontId="19" fillId="0" borderId="2" xfId="1086" applyFont="1" applyBorder="1" applyAlignment="1">
      <alignment vertical="center" wrapText="1"/>
    </xf>
    <xf numFmtId="0" fontId="19" fillId="0" borderId="2" xfId="1086" applyFont="1" applyBorder="1" applyAlignment="1">
      <alignment horizontal="center" vertical="center" wrapText="1"/>
    </xf>
    <xf numFmtId="3" fontId="19" fillId="0" borderId="2" xfId="1086" applyNumberFormat="1" applyFont="1" applyBorder="1" applyAlignment="1">
      <alignment vertical="center" wrapText="1"/>
    </xf>
    <xf numFmtId="0" fontId="19" fillId="0" borderId="2" xfId="814" applyFont="1" applyBorder="1" applyAlignment="1">
      <alignment horizontal="right" vertical="center" wrapText="1"/>
    </xf>
    <xf numFmtId="168" fontId="19" fillId="0" borderId="2" xfId="682" applyNumberFormat="1" applyFont="1" applyFill="1" applyBorder="1" applyAlignment="1">
      <alignment horizontal="right" vertical="center" wrapText="1"/>
    </xf>
    <xf numFmtId="0" fontId="116" fillId="0" borderId="2" xfId="1086" applyFont="1" applyBorder="1" applyAlignment="1">
      <alignment horizontal="center" vertical="center" wrapText="1"/>
    </xf>
    <xf numFmtId="0" fontId="17" fillId="0" borderId="0" xfId="814" applyAlignment="1">
      <alignment vertical="center"/>
    </xf>
    <xf numFmtId="0" fontId="19" fillId="0" borderId="2" xfId="814" applyFont="1" applyBorder="1" applyAlignment="1">
      <alignment vertical="center" wrapText="1"/>
    </xf>
    <xf numFmtId="3" fontId="19" fillId="0" borderId="2" xfId="814" applyNumberFormat="1" applyFont="1" applyBorder="1" applyAlignment="1">
      <alignment horizontal="right" vertical="center" wrapText="1"/>
    </xf>
    <xf numFmtId="168" fontId="16" fillId="0" borderId="2" xfId="823" applyNumberFormat="1" applyFont="1" applyBorder="1" applyAlignment="1">
      <alignment horizontal="right" vertical="center"/>
    </xf>
    <xf numFmtId="0" fontId="16" fillId="0" borderId="2" xfId="823" applyFont="1" applyBorder="1" applyAlignment="1">
      <alignment vertical="center"/>
    </xf>
    <xf numFmtId="0" fontId="16" fillId="0" borderId="0" xfId="823" applyFont="1" applyAlignment="1">
      <alignment vertical="center"/>
    </xf>
    <xf numFmtId="168" fontId="139" fillId="0" borderId="0" xfId="823" applyNumberFormat="1" applyAlignment="1">
      <alignment horizontal="right" vertical="center"/>
    </xf>
    <xf numFmtId="0" fontId="16" fillId="0" borderId="2" xfId="1937" applyFont="1" applyBorder="1" applyAlignment="1">
      <alignment horizontal="center"/>
    </xf>
    <xf numFmtId="0" fontId="19" fillId="0" borderId="2" xfId="1937" applyFont="1" applyBorder="1" applyAlignment="1">
      <alignment horizontal="center" vertical="center" wrapText="1"/>
    </xf>
    <xf numFmtId="0" fontId="19" fillId="0" borderId="2" xfId="1937" applyFont="1" applyBorder="1" applyAlignment="1">
      <alignment vertical="center" wrapText="1"/>
    </xf>
    <xf numFmtId="0" fontId="16" fillId="0" borderId="2" xfId="887" applyFont="1" applyBorder="1" applyAlignment="1">
      <alignment horizontal="center" vertical="center" wrapText="1"/>
    </xf>
    <xf numFmtId="0" fontId="16" fillId="0" borderId="2" xfId="1937" applyFont="1" applyBorder="1" applyAlignment="1">
      <alignment vertical="center" wrapText="1"/>
    </xf>
    <xf numFmtId="0" fontId="19" fillId="0" borderId="2" xfId="887" applyFont="1" applyBorder="1" applyAlignment="1">
      <alignment horizontal="center" vertical="center" wrapText="1"/>
    </xf>
    <xf numFmtId="0" fontId="19" fillId="0" borderId="2" xfId="887" applyFont="1" applyBorder="1" applyAlignment="1">
      <alignment vertical="center" wrapText="1"/>
    </xf>
    <xf numFmtId="0" fontId="120" fillId="0" borderId="2" xfId="1937" applyFont="1" applyBorder="1" applyAlignment="1">
      <alignment vertical="center" wrapText="1"/>
    </xf>
    <xf numFmtId="0" fontId="103" fillId="0" borderId="0" xfId="523" applyFont="1" applyAlignment="1">
      <alignment horizontal="center" vertical="center" wrapText="1"/>
    </xf>
    <xf numFmtId="0" fontId="110" fillId="0" borderId="0" xfId="1002" applyFont="1" applyAlignment="1">
      <alignment horizontal="center" vertical="center"/>
    </xf>
    <xf numFmtId="0" fontId="114" fillId="0" borderId="0" xfId="523" applyFont="1" applyAlignment="1">
      <alignment horizontal="center"/>
    </xf>
    <xf numFmtId="0" fontId="23" fillId="0" borderId="0" xfId="1002" applyFont="1" applyAlignment="1">
      <alignment horizontal="center"/>
    </xf>
    <xf numFmtId="0" fontId="120" fillId="0" borderId="2" xfId="1002" applyFont="1" applyBorder="1"/>
    <xf numFmtId="0" fontId="23" fillId="0" borderId="2" xfId="1002" applyFont="1" applyBorder="1"/>
    <xf numFmtId="0" fontId="202" fillId="0" borderId="2" xfId="1937" applyFont="1" applyBorder="1" applyAlignment="1">
      <alignment vertical="center" wrapText="1"/>
    </xf>
    <xf numFmtId="167" fontId="110" fillId="0" borderId="2" xfId="0" applyFont="1" applyBorder="1" applyAlignment="1">
      <alignment horizontal="center"/>
    </xf>
    <xf numFmtId="167" fontId="23" fillId="0" borderId="2" xfId="0" applyFont="1" applyBorder="1"/>
    <xf numFmtId="167" fontId="23" fillId="0" borderId="2" xfId="0" applyFont="1" applyBorder="1" applyAlignment="1">
      <alignment horizontal="center"/>
    </xf>
    <xf numFmtId="167" fontId="110" fillId="0" borderId="2" xfId="0" applyFont="1" applyBorder="1"/>
    <xf numFmtId="167" fontId="202" fillId="0" borderId="2" xfId="0" applyFont="1" applyBorder="1"/>
    <xf numFmtId="167" fontId="110" fillId="5" borderId="2" xfId="0" applyFont="1" applyFill="1" applyBorder="1" applyAlignment="1">
      <alignment horizontal="center" vertical="center"/>
    </xf>
    <xf numFmtId="167" fontId="110" fillId="5" borderId="2" xfId="0" applyFont="1" applyFill="1" applyBorder="1" applyAlignment="1">
      <alignment horizontal="center" vertical="center" wrapText="1"/>
    </xf>
    <xf numFmtId="167" fontId="283" fillId="0" borderId="0" xfId="0" applyFont="1"/>
    <xf numFmtId="167" fontId="110" fillId="0" borderId="2" xfId="0" applyFont="1" applyBorder="1" applyAlignment="1">
      <alignment horizontal="center" vertical="center"/>
    </xf>
    <xf numFmtId="167" fontId="110" fillId="0" borderId="2" xfId="0" applyFont="1" applyBorder="1" applyAlignment="1">
      <alignment horizontal="left" vertical="center"/>
    </xf>
    <xf numFmtId="168" fontId="110" fillId="0" borderId="2" xfId="122" applyNumberFormat="1" applyFont="1" applyFill="1" applyBorder="1" applyAlignment="1">
      <alignment horizontal="right" vertical="center"/>
    </xf>
    <xf numFmtId="167" fontId="23" fillId="0" borderId="2" xfId="0" applyFont="1" applyBorder="1" applyAlignment="1">
      <alignment horizontal="center" vertical="center"/>
    </xf>
    <xf numFmtId="167" fontId="23" fillId="0" borderId="2" xfId="0" applyFont="1" applyBorder="1" applyAlignment="1">
      <alignment horizontal="left" vertical="center" wrapText="1"/>
    </xf>
    <xf numFmtId="168" fontId="23" fillId="0" borderId="2" xfId="122" applyNumberFormat="1" applyFont="1" applyFill="1" applyBorder="1" applyAlignment="1">
      <alignment horizontal="right" vertical="center"/>
    </xf>
    <xf numFmtId="37" fontId="23" fillId="0" borderId="2" xfId="122" applyNumberFormat="1" applyFont="1" applyFill="1" applyBorder="1" applyAlignment="1">
      <alignment horizontal="right" vertical="center"/>
    </xf>
    <xf numFmtId="167" fontId="285" fillId="0" borderId="0" xfId="0" applyFont="1"/>
    <xf numFmtId="167" fontId="23" fillId="0" borderId="2" xfId="0" applyFont="1" applyBorder="1" applyAlignment="1">
      <alignment vertical="center"/>
    </xf>
    <xf numFmtId="167" fontId="110" fillId="0" borderId="2" xfId="0" applyFont="1" applyBorder="1" applyAlignment="1">
      <alignment horizontal="center" vertical="center" wrapText="1"/>
    </xf>
    <xf numFmtId="167" fontId="110" fillId="0" borderId="2" xfId="0" applyFont="1" applyBorder="1" applyAlignment="1">
      <alignment horizontal="left" vertical="center" wrapText="1"/>
    </xf>
    <xf numFmtId="168" fontId="110" fillId="0" borderId="2" xfId="122" applyNumberFormat="1" applyFont="1" applyFill="1" applyBorder="1" applyAlignment="1">
      <alignment horizontal="right" vertical="center" wrapText="1"/>
    </xf>
    <xf numFmtId="167" fontId="110" fillId="5" borderId="2" xfId="0" applyFont="1" applyFill="1" applyBorder="1" applyAlignment="1">
      <alignment horizontal="left" vertical="center" wrapText="1"/>
    </xf>
    <xf numFmtId="168" fontId="110" fillId="5" borderId="2" xfId="122" applyNumberFormat="1" applyFont="1" applyFill="1" applyBorder="1" applyAlignment="1">
      <alignment horizontal="right" vertical="center" wrapText="1"/>
    </xf>
    <xf numFmtId="168" fontId="110" fillId="5" borderId="2" xfId="122" applyNumberFormat="1" applyFont="1" applyFill="1" applyBorder="1" applyAlignment="1">
      <alignment horizontal="right" vertical="center"/>
    </xf>
    <xf numFmtId="168" fontId="23" fillId="0" borderId="2" xfId="122" applyNumberFormat="1" applyFont="1" applyFill="1" applyBorder="1" applyAlignment="1">
      <alignment horizontal="right" vertical="center" wrapText="1"/>
    </xf>
    <xf numFmtId="204" fontId="19" fillId="5" borderId="2" xfId="0" applyNumberFormat="1" applyFont="1" applyFill="1" applyBorder="1" applyAlignment="1">
      <alignment horizontal="center" vertical="center" wrapText="1"/>
    </xf>
    <xf numFmtId="1" fontId="23" fillId="0" borderId="2" xfId="0" applyNumberFormat="1" applyFont="1" applyBorder="1" applyAlignment="1">
      <alignment horizontal="center" vertical="center"/>
    </xf>
    <xf numFmtId="1" fontId="110" fillId="0" borderId="2" xfId="0" applyNumberFormat="1" applyFont="1" applyBorder="1" applyAlignment="1">
      <alignment horizontal="center" vertical="center"/>
    </xf>
    <xf numFmtId="1" fontId="0" fillId="0" borderId="0" xfId="0" applyNumberFormat="1"/>
    <xf numFmtId="1" fontId="16" fillId="0" borderId="2" xfId="0" applyNumberFormat="1" applyFont="1" applyBorder="1" applyAlignment="1">
      <alignment horizontal="center" vertical="center" wrapText="1"/>
    </xf>
    <xf numFmtId="1" fontId="19" fillId="0" borderId="2" xfId="0" applyNumberFormat="1" applyFont="1" applyBorder="1" applyAlignment="1">
      <alignment horizontal="center" vertical="center" wrapText="1"/>
    </xf>
    <xf numFmtId="168" fontId="23" fillId="0" borderId="2" xfId="122" applyNumberFormat="1" applyFont="1" applyBorder="1" applyAlignment="1">
      <alignment vertical="center"/>
    </xf>
    <xf numFmtId="167" fontId="23" fillId="0" borderId="17" xfId="0" applyFont="1" applyBorder="1" applyAlignment="1">
      <alignment horizontal="left" vertical="center" wrapText="1"/>
    </xf>
    <xf numFmtId="167" fontId="23" fillId="5" borderId="2" xfId="0" applyFont="1" applyFill="1" applyBorder="1" applyAlignment="1">
      <alignment horizontal="left" vertical="center" wrapText="1"/>
    </xf>
    <xf numFmtId="167" fontId="16" fillId="0" borderId="2" xfId="0" applyFont="1" applyBorder="1" applyAlignment="1">
      <alignment horizontal="center" vertical="center" wrapText="1"/>
    </xf>
    <xf numFmtId="167" fontId="16" fillId="0" borderId="2" xfId="0" applyFont="1" applyBorder="1" applyAlignment="1">
      <alignment horizontal="center" vertical="center"/>
    </xf>
    <xf numFmtId="167" fontId="19" fillId="0" borderId="2" xfId="0" applyFont="1" applyBorder="1" applyAlignment="1">
      <alignment horizontal="right" vertical="center" wrapText="1"/>
    </xf>
    <xf numFmtId="167" fontId="16" fillId="0" borderId="2" xfId="0" applyFont="1" applyBorder="1" applyAlignment="1">
      <alignment vertical="center" wrapText="1"/>
    </xf>
    <xf numFmtId="168" fontId="19" fillId="0" borderId="2" xfId="1" applyNumberFormat="1" applyFont="1" applyBorder="1" applyAlignment="1">
      <alignment horizontal="right" vertical="center" wrapText="1"/>
    </xf>
    <xf numFmtId="168" fontId="16" fillId="0" borderId="2" xfId="1" applyNumberFormat="1" applyFont="1" applyBorder="1" applyAlignment="1">
      <alignment horizontal="right" vertical="center" wrapText="1"/>
    </xf>
    <xf numFmtId="167" fontId="19" fillId="0" borderId="2" xfId="0" quotePrefix="1" applyFont="1" applyBorder="1" applyAlignment="1">
      <alignment horizontal="center" vertical="center" wrapText="1"/>
    </xf>
    <xf numFmtId="37" fontId="110" fillId="0" borderId="2" xfId="122" applyNumberFormat="1" applyFont="1" applyFill="1" applyBorder="1" applyAlignment="1">
      <alignment horizontal="right" vertical="center"/>
    </xf>
    <xf numFmtId="3" fontId="110" fillId="5" borderId="2" xfId="0" applyNumberFormat="1" applyFont="1" applyFill="1" applyBorder="1" applyAlignment="1">
      <alignment horizontal="center" vertical="center" wrapText="1"/>
    </xf>
    <xf numFmtId="3" fontId="0" fillId="0" borderId="0" xfId="0" applyNumberFormat="1"/>
    <xf numFmtId="3" fontId="120" fillId="0" borderId="17" xfId="0" applyNumberFormat="1" applyFont="1" applyBorder="1" applyAlignment="1">
      <alignment horizontal="left" vertical="center" wrapText="1"/>
    </xf>
    <xf numFmtId="167" fontId="288" fillId="0" borderId="0" xfId="0" applyFont="1"/>
    <xf numFmtId="168" fontId="120" fillId="0" borderId="2" xfId="122" applyNumberFormat="1" applyFont="1" applyFill="1" applyBorder="1" applyAlignment="1">
      <alignment horizontal="left" vertical="center" wrapText="1"/>
    </xf>
    <xf numFmtId="3" fontId="289" fillId="0" borderId="2" xfId="0" applyNumberFormat="1" applyFont="1" applyBorder="1" applyAlignment="1">
      <alignment horizontal="center"/>
    </xf>
    <xf numFmtId="3" fontId="289" fillId="0" borderId="2" xfId="0" applyNumberFormat="1" applyFont="1" applyBorder="1" applyAlignment="1">
      <alignment horizontal="center" vertical="center"/>
    </xf>
    <xf numFmtId="3" fontId="282" fillId="0" borderId="2" xfId="0" applyNumberFormat="1" applyFont="1" applyBorder="1" applyAlignment="1">
      <alignment horizontal="center" vertical="center"/>
    </xf>
    <xf numFmtId="167" fontId="213" fillId="0" borderId="2" xfId="0" applyFont="1" applyBorder="1" applyAlignment="1">
      <alignment horizontal="center" vertical="center" wrapText="1"/>
    </xf>
    <xf numFmtId="167" fontId="213" fillId="0" borderId="2" xfId="0" applyFont="1" applyBorder="1" applyAlignment="1">
      <alignment horizontal="center" vertical="center"/>
    </xf>
    <xf numFmtId="167" fontId="214" fillId="0" borderId="2" xfId="0" quotePrefix="1" applyFont="1" applyBorder="1" applyAlignment="1">
      <alignment vertical="center"/>
    </xf>
    <xf numFmtId="167" fontId="214" fillId="0" borderId="2" xfId="0" applyFont="1" applyBorder="1" applyAlignment="1">
      <alignment horizontal="center" vertical="center"/>
    </xf>
    <xf numFmtId="3" fontId="214" fillId="0" borderId="2" xfId="0" applyNumberFormat="1" applyFont="1" applyBorder="1" applyAlignment="1">
      <alignment horizontal="center" vertical="center"/>
    </xf>
    <xf numFmtId="167" fontId="214" fillId="0" borderId="2" xfId="0" applyFont="1" applyBorder="1" applyAlignment="1">
      <alignment vertical="center"/>
    </xf>
    <xf numFmtId="167" fontId="214" fillId="0" borderId="2" xfId="0" applyFont="1" applyBorder="1" applyAlignment="1">
      <alignment vertical="center" wrapText="1"/>
    </xf>
    <xf numFmtId="167" fontId="213" fillId="41" borderId="2" xfId="0" applyFont="1" applyFill="1" applyBorder="1" applyAlignment="1">
      <alignment horizontal="center" vertical="center"/>
    </xf>
    <xf numFmtId="167" fontId="108" fillId="41" borderId="2" xfId="0" applyFont="1" applyFill="1" applyBorder="1" applyAlignment="1">
      <alignment horizontal="center" vertical="center"/>
    </xf>
    <xf numFmtId="3" fontId="289" fillId="41" borderId="2" xfId="0" applyNumberFormat="1" applyFont="1" applyFill="1" applyBorder="1" applyAlignment="1">
      <alignment horizontal="right" vertical="center"/>
    </xf>
    <xf numFmtId="167" fontId="109" fillId="41" borderId="2" xfId="0" applyFont="1" applyFill="1" applyBorder="1" applyAlignment="1">
      <alignment horizontal="center" vertical="center"/>
    </xf>
    <xf numFmtId="167" fontId="109" fillId="41" borderId="2" xfId="0" applyFont="1" applyFill="1" applyBorder="1" applyAlignment="1">
      <alignment vertical="center"/>
    </xf>
    <xf numFmtId="3" fontId="109" fillId="41" borderId="2" xfId="0" applyNumberFormat="1" applyFont="1" applyFill="1" applyBorder="1" applyAlignment="1">
      <alignment horizontal="right" vertical="center"/>
    </xf>
    <xf numFmtId="167" fontId="214" fillId="41" borderId="2" xfId="0" applyFont="1" applyFill="1" applyBorder="1" applyAlignment="1">
      <alignment horizontal="center" vertical="center"/>
    </xf>
    <xf numFmtId="3" fontId="214" fillId="41" borderId="2" xfId="0" applyNumberFormat="1" applyFont="1" applyFill="1" applyBorder="1" applyAlignment="1">
      <alignment horizontal="right" vertical="center"/>
    </xf>
    <xf numFmtId="167" fontId="214" fillId="41" borderId="2" xfId="0" quotePrefix="1" applyFont="1" applyFill="1" applyBorder="1" applyAlignment="1">
      <alignment vertical="center"/>
    </xf>
    <xf numFmtId="167" fontId="290" fillId="41" borderId="2" xfId="0" applyFont="1" applyFill="1" applyBorder="1" applyAlignment="1">
      <alignment horizontal="center" vertical="center"/>
    </xf>
    <xf numFmtId="167" fontId="109" fillId="41" borderId="2" xfId="0" applyFont="1" applyFill="1" applyBorder="1" applyAlignment="1">
      <alignment vertical="center" wrapText="1"/>
    </xf>
    <xf numFmtId="167" fontId="214" fillId="41" borderId="2" xfId="0" applyFont="1" applyFill="1" applyBorder="1" applyAlignment="1">
      <alignment vertical="center"/>
    </xf>
    <xf numFmtId="1" fontId="19" fillId="0" borderId="2" xfId="0" applyNumberFormat="1" applyFont="1" applyBorder="1" applyAlignment="1">
      <alignment horizontal="center" vertical="center"/>
    </xf>
    <xf numFmtId="167" fontId="19" fillId="0" borderId="2" xfId="0" applyFont="1" applyBorder="1" applyAlignment="1">
      <alignment horizontal="left" vertical="center" wrapText="1"/>
    </xf>
    <xf numFmtId="168" fontId="19" fillId="0" borderId="2" xfId="122" applyNumberFormat="1" applyFont="1" applyBorder="1" applyAlignment="1">
      <alignment vertical="center"/>
    </xf>
    <xf numFmtId="204" fontId="19" fillId="0" borderId="2" xfId="0" applyNumberFormat="1" applyFont="1" applyBorder="1" applyAlignment="1">
      <alignment horizontal="center" vertical="center" wrapText="1"/>
    </xf>
    <xf numFmtId="168" fontId="19" fillId="0" borderId="2" xfId="122" applyNumberFormat="1" applyFont="1" applyFill="1" applyBorder="1" applyAlignment="1">
      <alignment horizontal="right" vertical="center" wrapText="1"/>
    </xf>
    <xf numFmtId="167" fontId="19" fillId="0" borderId="2" xfId="0" applyFont="1" applyBorder="1" applyAlignment="1">
      <alignment vertical="center"/>
    </xf>
    <xf numFmtId="167" fontId="19" fillId="0" borderId="17" xfId="0" applyFont="1" applyBorder="1" applyAlignment="1">
      <alignment horizontal="left" vertical="center" wrapText="1"/>
    </xf>
    <xf numFmtId="168" fontId="19" fillId="5" borderId="2" xfId="122" applyNumberFormat="1" applyFont="1" applyFill="1" applyBorder="1" applyAlignment="1">
      <alignment horizontal="right" vertical="center"/>
    </xf>
    <xf numFmtId="168" fontId="19" fillId="5" borderId="2" xfId="122" applyNumberFormat="1" applyFont="1" applyFill="1" applyBorder="1" applyAlignment="1">
      <alignment horizontal="right" vertical="center" wrapText="1"/>
    </xf>
    <xf numFmtId="167" fontId="19" fillId="0" borderId="2" xfId="0" applyFont="1" applyBorder="1" applyAlignment="1">
      <alignment horizontal="center" vertical="center"/>
    </xf>
    <xf numFmtId="237" fontId="19" fillId="5" borderId="2" xfId="0" applyNumberFormat="1" applyFont="1" applyFill="1" applyBorder="1" applyAlignment="1">
      <alignment horizontal="center" vertical="center" wrapText="1"/>
    </xf>
    <xf numFmtId="0" fontId="127" fillId="0" borderId="17" xfId="836" applyFont="1" applyBorder="1" applyAlignment="1">
      <alignment horizontal="center" vertical="center" wrapText="1"/>
    </xf>
    <xf numFmtId="0" fontId="293" fillId="0" borderId="17" xfId="836" applyFont="1" applyBorder="1" applyAlignment="1">
      <alignment horizontal="center" vertical="center" wrapText="1"/>
    </xf>
    <xf numFmtId="0" fontId="19" fillId="0" borderId="2" xfId="836" quotePrefix="1" applyFont="1" applyBorder="1" applyAlignment="1">
      <alignment horizontal="center" vertical="center"/>
    </xf>
    <xf numFmtId="0" fontId="19" fillId="0" borderId="2" xfId="836" applyFont="1" applyBorder="1" applyAlignment="1">
      <alignment horizontal="center" vertical="center"/>
    </xf>
    <xf numFmtId="3" fontId="19" fillId="0" borderId="2" xfId="836" applyNumberFormat="1" applyFont="1" applyBorder="1" applyAlignment="1">
      <alignment horizontal="right" vertical="center"/>
    </xf>
    <xf numFmtId="168" fontId="19" fillId="0" borderId="2" xfId="107" applyNumberFormat="1" applyFont="1" applyFill="1" applyBorder="1" applyAlignment="1">
      <alignment horizontal="right" vertical="center"/>
    </xf>
    <xf numFmtId="3" fontId="19" fillId="0" borderId="2" xfId="107" applyNumberFormat="1" applyFont="1" applyFill="1" applyBorder="1" applyAlignment="1">
      <alignment horizontal="right" vertical="center"/>
    </xf>
    <xf numFmtId="0" fontId="295" fillId="0" borderId="2" xfId="836" applyFont="1" applyBorder="1" applyAlignment="1">
      <alignment horizontal="center" vertical="center"/>
    </xf>
    <xf numFmtId="2" fontId="19" fillId="0" borderId="2" xfId="836" applyNumberFormat="1" applyFont="1" applyBorder="1" applyAlignment="1">
      <alignment horizontal="center" vertical="center"/>
    </xf>
    <xf numFmtId="0" fontId="19" fillId="0" borderId="0" xfId="836" quotePrefix="1" applyFont="1" applyAlignment="1">
      <alignment horizontal="center" vertical="center"/>
    </xf>
    <xf numFmtId="0" fontId="19" fillId="0" borderId="0" xfId="836" applyFont="1" applyAlignment="1">
      <alignment horizontal="center" vertical="center"/>
    </xf>
    <xf numFmtId="3" fontId="19" fillId="0" borderId="0" xfId="836" applyNumberFormat="1" applyFont="1" applyAlignment="1">
      <alignment horizontal="right" vertical="center"/>
    </xf>
    <xf numFmtId="168" fontId="19" fillId="0" borderId="0" xfId="107" applyNumberFormat="1" applyFont="1" applyFill="1" applyBorder="1" applyAlignment="1">
      <alignment horizontal="right" vertical="center"/>
    </xf>
    <xf numFmtId="3" fontId="19" fillId="0" borderId="0" xfId="836" applyNumberFormat="1" applyFont="1" applyAlignment="1">
      <alignment horizontal="center" vertical="center"/>
    </xf>
    <xf numFmtId="168" fontId="295" fillId="0" borderId="0" xfId="107" applyNumberFormat="1" applyFont="1" applyFill="1" applyBorder="1" applyAlignment="1">
      <alignment horizontal="right" vertical="center"/>
    </xf>
    <xf numFmtId="0" fontId="16" fillId="0" borderId="0" xfId="836" applyFont="1" applyAlignment="1">
      <alignment horizontal="left" vertical="center"/>
    </xf>
    <xf numFmtId="0" fontId="19" fillId="0" borderId="0" xfId="836" applyFont="1" applyAlignment="1">
      <alignment vertical="center"/>
    </xf>
    <xf numFmtId="0" fontId="295" fillId="0" borderId="0" xfId="836" applyFont="1" applyAlignment="1">
      <alignment vertical="center"/>
    </xf>
    <xf numFmtId="167" fontId="19" fillId="0" borderId="0" xfId="349" quotePrefix="1" applyFont="1" applyAlignment="1">
      <alignment horizontal="left" vertical="center"/>
    </xf>
    <xf numFmtId="167" fontId="23" fillId="0" borderId="2" xfId="0" applyFont="1" applyBorder="1" applyAlignment="1">
      <alignment horizontal="left" wrapText="1"/>
    </xf>
    <xf numFmtId="204" fontId="19" fillId="0" borderId="2" xfId="0" quotePrefix="1" applyNumberFormat="1" applyFont="1" applyBorder="1" applyAlignment="1">
      <alignment horizontal="center" vertical="center" wrapText="1"/>
    </xf>
    <xf numFmtId="168" fontId="23" fillId="0" borderId="45" xfId="318" applyNumberFormat="1" applyFont="1" applyBorder="1" applyAlignment="1">
      <alignment horizontal="right" vertical="center"/>
    </xf>
    <xf numFmtId="168" fontId="109" fillId="0" borderId="2" xfId="0" applyNumberFormat="1" applyFont="1" applyBorder="1" applyAlignment="1">
      <alignment horizontal="right" vertical="center"/>
    </xf>
    <xf numFmtId="167" fontId="109" fillId="0" borderId="2" xfId="0" applyFont="1" applyBorder="1" applyAlignment="1">
      <alignment vertical="center" wrapText="1"/>
    </xf>
    <xf numFmtId="167" fontId="288" fillId="0" borderId="0" xfId="0" quotePrefix="1" applyFont="1"/>
    <xf numFmtId="167" fontId="296" fillId="0" borderId="0" xfId="0" applyFont="1"/>
    <xf numFmtId="167" fontId="296" fillId="0" borderId="0" xfId="0" quotePrefix="1" applyFont="1"/>
    <xf numFmtId="167" fontId="121" fillId="0" borderId="2" xfId="0" quotePrefix="1" applyFont="1" applyBorder="1" applyAlignment="1">
      <alignment vertical="center" wrapText="1"/>
    </xf>
    <xf numFmtId="4" fontId="121" fillId="0" borderId="2" xfId="1944" quotePrefix="1" applyNumberFormat="1" applyFont="1" applyBorder="1" applyAlignment="1">
      <alignment horizontal="left" vertical="center" wrapText="1"/>
    </xf>
    <xf numFmtId="167" fontId="121" fillId="5" borderId="2" xfId="0" quotePrefix="1" applyFont="1" applyFill="1" applyBorder="1" applyAlignment="1">
      <alignment vertical="center" wrapText="1"/>
    </xf>
    <xf numFmtId="0" fontId="14" fillId="0" borderId="59" xfId="1947" applyFont="1" applyBorder="1" applyAlignment="1">
      <alignment vertical="center"/>
    </xf>
    <xf numFmtId="0" fontId="14" fillId="0" borderId="59" xfId="1947" applyFont="1" applyBorder="1" applyAlignment="1">
      <alignment vertical="center" wrapText="1"/>
    </xf>
    <xf numFmtId="0" fontId="299" fillId="0" borderId="0" xfId="1947" applyFont="1" applyAlignment="1">
      <alignment wrapText="1"/>
    </xf>
    <xf numFmtId="0" fontId="299" fillId="0" borderId="0" xfId="1947" applyFont="1"/>
    <xf numFmtId="0" fontId="16" fillId="0" borderId="2" xfId="1947" applyFont="1" applyBorder="1" applyAlignment="1">
      <alignment horizontal="center" vertical="center" wrapText="1"/>
    </xf>
    <xf numFmtId="0" fontId="16" fillId="0" borderId="2" xfId="1947" applyFont="1" applyBorder="1" applyAlignment="1">
      <alignment vertical="center" wrapText="1"/>
    </xf>
    <xf numFmtId="0" fontId="299" fillId="0" borderId="2" xfId="1947" applyFont="1" applyBorder="1" applyAlignment="1">
      <alignment vertical="center" wrapText="1"/>
    </xf>
    <xf numFmtId="3" fontId="16" fillId="0" borderId="2" xfId="1947" applyNumberFormat="1" applyFont="1" applyBorder="1" applyAlignment="1">
      <alignment horizontal="right" vertical="center" wrapText="1"/>
    </xf>
    <xf numFmtId="0" fontId="19" fillId="0" borderId="2" xfId="1947" applyFont="1" applyBorder="1" applyAlignment="1">
      <alignment horizontal="center" vertical="center" wrapText="1"/>
    </xf>
    <xf numFmtId="0" fontId="19" fillId="0" borderId="2" xfId="1947" applyFont="1" applyBorder="1" applyAlignment="1">
      <alignment vertical="center" wrapText="1"/>
    </xf>
    <xf numFmtId="3" fontId="19" fillId="0" borderId="2" xfId="1947" applyNumberFormat="1" applyFont="1" applyBorder="1" applyAlignment="1">
      <alignment horizontal="right" vertical="center" wrapText="1"/>
    </xf>
    <xf numFmtId="0" fontId="19" fillId="0" borderId="2" xfId="1947" quotePrefix="1" applyFont="1" applyBorder="1" applyAlignment="1">
      <alignment horizontal="center" vertical="center" wrapText="1"/>
    </xf>
    <xf numFmtId="0" fontId="19" fillId="0" borderId="2" xfId="1947" quotePrefix="1" applyFont="1" applyBorder="1" applyAlignment="1">
      <alignment vertical="center" wrapText="1"/>
    </xf>
    <xf numFmtId="278" fontId="300" fillId="0" borderId="2" xfId="1947" applyNumberFormat="1" applyFont="1" applyBorder="1" applyAlignment="1" applyProtection="1">
      <alignment horizontal="right" vertical="center" wrapText="1"/>
      <protection locked="0"/>
    </xf>
    <xf numFmtId="0" fontId="299" fillId="0" borderId="0" xfId="1947" applyFont="1" applyAlignment="1">
      <alignment vertical="center"/>
    </xf>
    <xf numFmtId="49" fontId="301" fillId="0" borderId="27" xfId="1950" quotePrefix="1" applyNumberFormat="1" applyFont="1" applyBorder="1" applyAlignment="1" applyProtection="1">
      <alignment horizontal="left" vertical="top" wrapText="1"/>
      <protection locked="0"/>
    </xf>
    <xf numFmtId="49" fontId="301" fillId="0" borderId="27" xfId="1950" applyNumberFormat="1" applyFont="1" applyBorder="1" applyAlignment="1" applyProtection="1">
      <alignment horizontal="left" vertical="top" wrapText="1"/>
      <protection locked="0"/>
    </xf>
    <xf numFmtId="167" fontId="212" fillId="0" borderId="0" xfId="0" applyFont="1"/>
    <xf numFmtId="168" fontId="299" fillId="0" borderId="0" xfId="1" applyNumberFormat="1" applyFont="1" applyAlignment="1">
      <alignment wrapText="1"/>
    </xf>
    <xf numFmtId="168" fontId="16" fillId="0" borderId="2" xfId="1" applyNumberFormat="1" applyFont="1" applyBorder="1" applyAlignment="1">
      <alignment vertical="center" wrapText="1"/>
    </xf>
    <xf numFmtId="168" fontId="109" fillId="41" borderId="2" xfId="1" applyNumberFormat="1" applyFont="1" applyFill="1" applyBorder="1" applyAlignment="1">
      <alignment vertical="center"/>
    </xf>
    <xf numFmtId="167" fontId="302" fillId="0" borderId="0" xfId="0" applyFont="1"/>
    <xf numFmtId="168" fontId="214" fillId="41" borderId="2" xfId="1" applyNumberFormat="1" applyFont="1" applyFill="1" applyBorder="1" applyAlignment="1">
      <alignment vertical="center"/>
    </xf>
    <xf numFmtId="1" fontId="122" fillId="0" borderId="2" xfId="0" applyNumberFormat="1" applyFont="1" applyBorder="1" applyAlignment="1">
      <alignment horizontal="center" vertical="center" wrapText="1"/>
    </xf>
    <xf numFmtId="49" fontId="122" fillId="0" borderId="2" xfId="0" applyNumberFormat="1" applyFont="1" applyBorder="1" applyAlignment="1">
      <alignment horizontal="center" vertical="center" wrapText="1"/>
    </xf>
    <xf numFmtId="168" fontId="122" fillId="0" borderId="2" xfId="1" applyNumberFormat="1" applyFont="1" applyBorder="1" applyAlignment="1">
      <alignment horizontal="center" vertical="center" wrapText="1"/>
    </xf>
    <xf numFmtId="1" fontId="121" fillId="0" borderId="0" xfId="0" applyNumberFormat="1" applyFont="1"/>
    <xf numFmtId="1" fontId="122" fillId="4" borderId="2" xfId="0" applyNumberFormat="1" applyFont="1" applyFill="1" applyBorder="1" applyAlignment="1">
      <alignment horizontal="center" vertical="center" wrapText="1"/>
    </xf>
    <xf numFmtId="49" fontId="122" fillId="4" borderId="2" xfId="0" applyNumberFormat="1" applyFont="1" applyFill="1" applyBorder="1" applyAlignment="1">
      <alignment horizontal="left" vertical="center" wrapText="1"/>
    </xf>
    <xf numFmtId="168" fontId="122" fillId="4" borderId="2" xfId="1" applyNumberFormat="1" applyFont="1" applyFill="1" applyBorder="1" applyAlignment="1">
      <alignment horizontal="right" vertical="center" wrapText="1"/>
    </xf>
    <xf numFmtId="1" fontId="303" fillId="0" borderId="2" xfId="0" applyNumberFormat="1" applyFont="1" applyBorder="1" applyAlignment="1">
      <alignment horizontal="center" vertical="center"/>
    </xf>
    <xf numFmtId="1" fontId="303" fillId="0" borderId="2" xfId="0" applyNumberFormat="1" applyFont="1" applyBorder="1" applyAlignment="1">
      <alignment horizontal="center" vertical="center" wrapText="1"/>
    </xf>
    <xf numFmtId="1" fontId="304" fillId="0" borderId="0" xfId="0" applyNumberFormat="1" applyFont="1"/>
    <xf numFmtId="49" fontId="121" fillId="41" borderId="2" xfId="0" applyNumberFormat="1" applyFont="1" applyFill="1" applyBorder="1" applyAlignment="1">
      <alignment vertical="center" wrapText="1"/>
    </xf>
    <xf numFmtId="1" fontId="122" fillId="0" borderId="2" xfId="0" applyNumberFormat="1" applyFont="1" applyBorder="1" applyAlignment="1">
      <alignment vertical="center" wrapText="1"/>
    </xf>
    <xf numFmtId="1" fontId="122" fillId="0" borderId="2" xfId="0" applyNumberFormat="1" applyFont="1" applyBorder="1" applyAlignment="1">
      <alignment horizontal="right" vertical="center" wrapText="1"/>
    </xf>
    <xf numFmtId="1" fontId="122" fillId="0" borderId="2" xfId="0" applyNumberFormat="1" applyFont="1" applyBorder="1" applyAlignment="1">
      <alignment horizontal="center" vertical="center"/>
    </xf>
    <xf numFmtId="49" fontId="122" fillId="0" borderId="2" xfId="0" applyNumberFormat="1" applyFont="1" applyBorder="1" applyAlignment="1">
      <alignment vertical="center" wrapText="1"/>
    </xf>
    <xf numFmtId="168" fontId="122" fillId="0" borderId="2" xfId="1" applyNumberFormat="1" applyFont="1" applyBorder="1" applyAlignment="1">
      <alignment horizontal="right" vertical="center" wrapText="1"/>
    </xf>
    <xf numFmtId="1" fontId="305" fillId="0" borderId="2" xfId="0" applyNumberFormat="1" applyFont="1" applyBorder="1" applyAlignment="1">
      <alignment horizontal="center" vertical="center"/>
    </xf>
    <xf numFmtId="49" fontId="305" fillId="0" borderId="2" xfId="0" applyNumberFormat="1" applyFont="1" applyBorder="1" applyAlignment="1">
      <alignment vertical="center"/>
    </xf>
    <xf numFmtId="1" fontId="305" fillId="0" borderId="2" xfId="0" applyNumberFormat="1" applyFont="1" applyBorder="1" applyAlignment="1">
      <alignment horizontal="center" vertical="center" wrapText="1"/>
    </xf>
    <xf numFmtId="1" fontId="305" fillId="5" borderId="2" xfId="0" applyNumberFormat="1" applyFont="1" applyFill="1" applyBorder="1" applyAlignment="1">
      <alignment horizontal="center" vertical="center" wrapText="1"/>
    </xf>
    <xf numFmtId="168" fontId="305" fillId="0" borderId="2" xfId="1" applyNumberFormat="1" applyFont="1" applyBorder="1" applyAlignment="1">
      <alignment horizontal="right" vertical="center" wrapText="1"/>
    </xf>
    <xf numFmtId="1" fontId="306" fillId="0" borderId="0" xfId="0" applyNumberFormat="1" applyFont="1"/>
    <xf numFmtId="167" fontId="307" fillId="0" borderId="2" xfId="0" quotePrefix="1" applyFont="1" applyBorder="1" applyAlignment="1">
      <alignment vertical="center" wrapText="1"/>
    </xf>
    <xf numFmtId="1" fontId="306" fillId="0" borderId="2" xfId="0" applyNumberFormat="1" applyFont="1" applyBorder="1" applyAlignment="1">
      <alignment horizontal="center" vertical="center" wrapText="1"/>
    </xf>
    <xf numFmtId="1" fontId="306" fillId="0" borderId="2" xfId="0" applyNumberFormat="1" applyFont="1" applyBorder="1" applyAlignment="1">
      <alignment vertical="center" wrapText="1"/>
    </xf>
    <xf numFmtId="168" fontId="306" fillId="0" borderId="2" xfId="1" applyNumberFormat="1" applyFont="1" applyBorder="1" applyAlignment="1">
      <alignment horizontal="right" vertical="center" wrapText="1"/>
    </xf>
    <xf numFmtId="168" fontId="306" fillId="0" borderId="2" xfId="1" applyNumberFormat="1" applyFont="1" applyBorder="1" applyAlignment="1">
      <alignment horizontal="right"/>
    </xf>
    <xf numFmtId="167" fontId="308" fillId="0" borderId="2" xfId="0" applyFont="1" applyBorder="1" applyAlignment="1">
      <alignment vertical="center" wrapText="1"/>
    </xf>
    <xf numFmtId="49" fontId="306" fillId="0" borderId="2" xfId="0" quotePrefix="1" applyNumberFormat="1" applyFont="1" applyBorder="1" applyAlignment="1">
      <alignment horizontal="left" vertical="center" wrapText="1"/>
    </xf>
    <xf numFmtId="1" fontId="121" fillId="0" borderId="2" xfId="0" applyNumberFormat="1" applyFont="1" applyBorder="1" applyAlignment="1">
      <alignment horizontal="center" vertical="center" wrapText="1"/>
    </xf>
    <xf numFmtId="1" fontId="121" fillId="5" borderId="2" xfId="0" applyNumberFormat="1" applyFont="1" applyFill="1" applyBorder="1" applyAlignment="1">
      <alignment horizontal="center" vertical="center" wrapText="1"/>
    </xf>
    <xf numFmtId="168" fontId="121" fillId="0" borderId="2" xfId="1" applyNumberFormat="1" applyFont="1" applyBorder="1" applyAlignment="1">
      <alignment horizontal="right" vertical="center" wrapText="1"/>
    </xf>
    <xf numFmtId="168" fontId="121" fillId="0" borderId="2" xfId="1" applyNumberFormat="1" applyFont="1" applyBorder="1" applyAlignment="1">
      <alignment horizontal="right"/>
    </xf>
    <xf numFmtId="1" fontId="122" fillId="5" borderId="2" xfId="0" applyNumberFormat="1" applyFont="1" applyFill="1" applyBorder="1" applyAlignment="1">
      <alignment horizontal="center" vertical="center"/>
    </xf>
    <xf numFmtId="1" fontId="121" fillId="0" borderId="2" xfId="0" applyNumberFormat="1" applyFont="1" applyBorder="1" applyAlignment="1">
      <alignment vertical="center" wrapText="1"/>
    </xf>
    <xf numFmtId="167" fontId="306" fillId="0" borderId="2" xfId="0" quotePrefix="1" applyFont="1" applyBorder="1" applyAlignment="1">
      <alignment horizontal="left" vertical="center" wrapText="1"/>
    </xf>
    <xf numFmtId="49" fontId="122" fillId="0" borderId="2" xfId="0" applyNumberFormat="1" applyFont="1" applyBorder="1" applyAlignment="1">
      <alignment vertical="center"/>
    </xf>
    <xf numFmtId="49" fontId="306" fillId="0" borderId="2" xfId="318" quotePrefix="1" applyNumberFormat="1" applyFont="1" applyBorder="1" applyAlignment="1">
      <alignment horizontal="left" vertical="center" wrapText="1"/>
    </xf>
    <xf numFmtId="1" fontId="306" fillId="5" borderId="2" xfId="0" applyNumberFormat="1" applyFont="1" applyFill="1" applyBorder="1" applyAlignment="1">
      <alignment vertical="center" wrapText="1"/>
    </xf>
    <xf numFmtId="49" fontId="305" fillId="0" borderId="2" xfId="318" quotePrefix="1" applyNumberFormat="1" applyFont="1" applyBorder="1" applyAlignment="1">
      <alignment horizontal="left" vertical="center" wrapText="1"/>
    </xf>
    <xf numFmtId="1" fontId="305" fillId="5" borderId="2" xfId="0" applyNumberFormat="1" applyFont="1" applyFill="1" applyBorder="1" applyAlignment="1">
      <alignment vertical="center" wrapText="1"/>
    </xf>
    <xf numFmtId="168" fontId="305" fillId="0" borderId="2" xfId="1" applyNumberFormat="1" applyFont="1" applyBorder="1" applyAlignment="1">
      <alignment horizontal="right"/>
    </xf>
    <xf numFmtId="1" fontId="305" fillId="0" borderId="0" xfId="0" applyNumberFormat="1" applyFont="1"/>
    <xf numFmtId="49" fontId="305" fillId="0" borderId="2" xfId="318" applyNumberFormat="1" applyFont="1" applyBorder="1" applyAlignment="1">
      <alignment horizontal="left" vertical="center" wrapText="1"/>
    </xf>
    <xf numFmtId="168" fontId="305" fillId="0" borderId="2" xfId="1" applyNumberFormat="1" applyFont="1" applyFill="1" applyBorder="1" applyAlignment="1">
      <alignment horizontal="right" vertical="center" wrapText="1"/>
    </xf>
    <xf numFmtId="168" fontId="303" fillId="0" borderId="2" xfId="1" applyNumberFormat="1" applyFont="1" applyFill="1" applyBorder="1" applyAlignment="1">
      <alignment horizontal="right" vertical="center" wrapText="1"/>
    </xf>
    <xf numFmtId="1" fontId="122" fillId="4" borderId="2" xfId="0" applyNumberFormat="1" applyFont="1" applyFill="1" applyBorder="1" applyAlignment="1">
      <alignment horizontal="right" vertical="center" wrapText="1"/>
    </xf>
    <xf numFmtId="49" fontId="308" fillId="0" borderId="2" xfId="0" applyNumberFormat="1" applyFont="1" applyBorder="1" applyAlignment="1">
      <alignment vertical="center"/>
    </xf>
    <xf numFmtId="167" fontId="308" fillId="0" borderId="2" xfId="0" applyFont="1" applyBorder="1" applyAlignment="1">
      <alignment horizontal="center" vertical="center" wrapText="1"/>
    </xf>
    <xf numFmtId="49" fontId="305" fillId="0" borderId="2" xfId="0" quotePrefix="1" applyNumberFormat="1" applyFont="1" applyBorder="1" applyAlignment="1">
      <alignment horizontal="left" vertical="top" wrapText="1"/>
    </xf>
    <xf numFmtId="1" fontId="304" fillId="0" borderId="2" xfId="0" applyNumberFormat="1" applyFont="1" applyBorder="1" applyAlignment="1">
      <alignment horizontal="center" vertical="center" wrapText="1"/>
    </xf>
    <xf numFmtId="167" fontId="303" fillId="0" borderId="2" xfId="0" applyFont="1" applyBorder="1" applyAlignment="1">
      <alignment horizontal="center" vertical="center" wrapText="1"/>
    </xf>
    <xf numFmtId="49" fontId="307" fillId="0" borderId="2" xfId="0" applyNumberFormat="1" applyFont="1" applyBorder="1" applyAlignment="1">
      <alignment vertical="center" wrapText="1"/>
    </xf>
    <xf numFmtId="49" fontId="307" fillId="0" borderId="2" xfId="0" quotePrefix="1" applyNumberFormat="1" applyFont="1" applyBorder="1" applyAlignment="1">
      <alignment vertical="center" wrapText="1"/>
    </xf>
    <xf numFmtId="49" fontId="308" fillId="0" borderId="2" xfId="0" applyNumberFormat="1" applyFont="1" applyBorder="1" applyAlignment="1">
      <alignment horizontal="left" vertical="center" wrapText="1"/>
    </xf>
    <xf numFmtId="168" fontId="122" fillId="0" borderId="2" xfId="1" applyNumberFormat="1" applyFont="1" applyFill="1" applyBorder="1" applyAlignment="1">
      <alignment horizontal="right" vertical="center" wrapText="1"/>
    </xf>
    <xf numFmtId="167" fontId="306" fillId="0" borderId="2" xfId="0" applyFont="1" applyBorder="1" applyAlignment="1">
      <alignment horizontal="left" vertical="center" wrapText="1"/>
    </xf>
    <xf numFmtId="167" fontId="304" fillId="0" borderId="2" xfId="0" applyFont="1" applyBorder="1" applyAlignment="1">
      <alignment horizontal="left" vertical="center" wrapText="1"/>
    </xf>
    <xf numFmtId="1" fontId="304" fillId="0" borderId="2" xfId="0" applyNumberFormat="1" applyFont="1" applyBorder="1" applyAlignment="1">
      <alignment horizontal="center"/>
    </xf>
    <xf numFmtId="1" fontId="306" fillId="0" borderId="2" xfId="0" applyNumberFormat="1" applyFont="1" applyBorder="1" applyAlignment="1">
      <alignment horizontal="center"/>
    </xf>
    <xf numFmtId="167" fontId="305" fillId="0" borderId="2" xfId="318" applyFont="1" applyBorder="1" applyAlignment="1">
      <alignment horizontal="center" vertical="center" wrapText="1"/>
    </xf>
    <xf numFmtId="1" fontId="121" fillId="0" borderId="0" xfId="0" applyNumberFormat="1" applyFont="1" applyAlignment="1">
      <alignment horizontal="center"/>
    </xf>
    <xf numFmtId="49" fontId="121" fillId="0" borderId="0" xfId="0" applyNumberFormat="1" applyFont="1"/>
    <xf numFmtId="168" fontId="121" fillId="0" borderId="0" xfId="1" applyNumberFormat="1" applyFont="1" applyAlignment="1">
      <alignment horizontal="right"/>
    </xf>
    <xf numFmtId="49" fontId="306" fillId="41" borderId="2" xfId="0" applyNumberFormat="1" applyFont="1" applyFill="1" applyBorder="1" applyAlignment="1">
      <alignment vertical="center" wrapText="1"/>
    </xf>
    <xf numFmtId="1" fontId="305" fillId="0" borderId="2" xfId="0" applyNumberFormat="1" applyFont="1" applyBorder="1" applyAlignment="1">
      <alignment vertical="center" wrapText="1"/>
    </xf>
    <xf numFmtId="1" fontId="305" fillId="0" borderId="2" xfId="0" applyNumberFormat="1" applyFont="1" applyBorder="1" applyAlignment="1">
      <alignment horizontal="right" vertical="center" wrapText="1"/>
    </xf>
    <xf numFmtId="49" fontId="305" fillId="0" borderId="2" xfId="0" applyNumberFormat="1" applyFont="1" applyBorder="1" applyAlignment="1">
      <alignment vertical="center" wrapText="1"/>
    </xf>
    <xf numFmtId="1" fontId="305" fillId="5" borderId="2" xfId="0" applyNumberFormat="1" applyFont="1" applyFill="1" applyBorder="1" applyAlignment="1">
      <alignment horizontal="center" vertical="center"/>
    </xf>
    <xf numFmtId="1" fontId="306" fillId="5" borderId="2" xfId="0" applyNumberFormat="1" applyFont="1" applyFill="1" applyBorder="1" applyAlignment="1">
      <alignment horizontal="center" vertical="center" wrapText="1"/>
    </xf>
    <xf numFmtId="167" fontId="309" fillId="0" borderId="2" xfId="0" applyFont="1" applyBorder="1"/>
    <xf numFmtId="167" fontId="310" fillId="0" borderId="2" xfId="0" applyFont="1" applyBorder="1"/>
    <xf numFmtId="167" fontId="213" fillId="0" borderId="2" xfId="0" applyFont="1" applyBorder="1" applyAlignment="1">
      <alignment vertical="center" wrapText="1"/>
    </xf>
    <xf numFmtId="168" fontId="213" fillId="0" borderId="2" xfId="1" applyNumberFormat="1" applyFont="1" applyBorder="1" applyAlignment="1">
      <alignment vertical="center" wrapText="1"/>
    </xf>
    <xf numFmtId="168" fontId="213" fillId="0" borderId="2" xfId="1" applyNumberFormat="1" applyFont="1" applyBorder="1" applyAlignment="1">
      <alignment horizontal="center" vertical="center"/>
    </xf>
    <xf numFmtId="3" fontId="282" fillId="0" borderId="0" xfId="0" applyNumberFormat="1" applyFont="1"/>
    <xf numFmtId="167" fontId="282" fillId="0" borderId="0" xfId="0" applyFont="1"/>
    <xf numFmtId="167" fontId="312" fillId="0" borderId="0" xfId="0" applyFont="1"/>
    <xf numFmtId="167" fontId="313" fillId="0" borderId="0" xfId="0" applyFont="1"/>
    <xf numFmtId="3" fontId="283" fillId="0" borderId="2" xfId="0" applyNumberFormat="1" applyFont="1" applyBorder="1"/>
    <xf numFmtId="167" fontId="313" fillId="0" borderId="0" xfId="0" quotePrefix="1" applyFont="1"/>
    <xf numFmtId="168" fontId="287" fillId="0" borderId="0" xfId="0" applyNumberFormat="1" applyFont="1"/>
    <xf numFmtId="43" fontId="287" fillId="0" borderId="0" xfId="1" applyFont="1" applyFill="1" applyAlignment="1"/>
    <xf numFmtId="167" fontId="287" fillId="0" borderId="0" xfId="0" applyFont="1"/>
    <xf numFmtId="3" fontId="287" fillId="0" borderId="2" xfId="0" applyNumberFormat="1" applyFont="1" applyBorder="1"/>
    <xf numFmtId="168" fontId="283" fillId="0" borderId="0" xfId="0" applyNumberFormat="1" applyFont="1"/>
    <xf numFmtId="167" fontId="313" fillId="0" borderId="0" xfId="0" applyFont="1" applyAlignment="1">
      <alignment horizontal="left"/>
    </xf>
    <xf numFmtId="167" fontId="313" fillId="0" borderId="0" xfId="0" applyFont="1" applyAlignment="1">
      <alignment horizontal="left" vertical="center"/>
    </xf>
    <xf numFmtId="167" fontId="19" fillId="0" borderId="2" xfId="0" quotePrefix="1" applyFont="1" applyBorder="1" applyAlignment="1">
      <alignment horizontal="left" vertical="center" wrapText="1"/>
    </xf>
    <xf numFmtId="167" fontId="20" fillId="0" borderId="2" xfId="0" applyFont="1" applyBorder="1" applyAlignment="1">
      <alignment horizontal="left" vertical="center" wrapText="1"/>
    </xf>
    <xf numFmtId="167" fontId="19" fillId="0" borderId="2" xfId="0" quotePrefix="1" applyFont="1" applyBorder="1" applyAlignment="1">
      <alignment vertical="center" wrapText="1"/>
    </xf>
    <xf numFmtId="168" fontId="314" fillId="0" borderId="0" xfId="1" applyNumberFormat="1" applyFont="1"/>
    <xf numFmtId="1" fontId="122" fillId="0" borderId="2" xfId="1951" applyNumberFormat="1" applyFont="1" applyBorder="1" applyAlignment="1">
      <alignment horizontal="center" vertical="center" wrapText="1"/>
    </xf>
    <xf numFmtId="1" fontId="305" fillId="0" borderId="2" xfId="1951" applyNumberFormat="1" applyFont="1" applyBorder="1" applyAlignment="1">
      <alignment horizontal="center" vertical="center" wrapText="1"/>
    </xf>
    <xf numFmtId="167" fontId="308" fillId="0" borderId="2" xfId="1951" applyFont="1" applyBorder="1" applyAlignment="1">
      <alignment horizontal="center" vertical="center" wrapText="1"/>
    </xf>
    <xf numFmtId="49" fontId="305" fillId="0" borderId="2" xfId="1951" quotePrefix="1" applyNumberFormat="1" applyFont="1" applyBorder="1" applyAlignment="1">
      <alignment horizontal="left" vertical="top" wrapText="1"/>
    </xf>
    <xf numFmtId="49" fontId="306" fillId="0" borderId="2" xfId="1951" quotePrefix="1" applyNumberFormat="1" applyFont="1" applyBorder="1" applyAlignment="1">
      <alignment horizontal="left" vertical="top" wrapText="1"/>
    </xf>
    <xf numFmtId="1" fontId="19" fillId="5" borderId="2" xfId="0" applyNumberFormat="1" applyFont="1" applyFill="1" applyBorder="1" applyAlignment="1">
      <alignment horizontal="center" vertical="center" wrapText="1"/>
    </xf>
    <xf numFmtId="168" fontId="23" fillId="0" borderId="2" xfId="122" applyNumberFormat="1" applyFont="1" applyFill="1" applyBorder="1" applyAlignment="1">
      <alignment vertical="center"/>
    </xf>
    <xf numFmtId="167" fontId="121" fillId="0" borderId="0" xfId="0" applyFont="1" applyAlignment="1">
      <alignment vertical="center" wrapText="1"/>
    </xf>
    <xf numFmtId="49" fontId="308" fillId="0" borderId="2" xfId="0" quotePrefix="1" applyNumberFormat="1" applyFont="1" applyBorder="1" applyAlignment="1">
      <alignment vertical="center" wrapText="1"/>
    </xf>
    <xf numFmtId="167" fontId="307" fillId="0" borderId="2" xfId="0" applyFont="1" applyBorder="1" applyAlignment="1">
      <alignment horizontal="center" vertical="center" wrapText="1"/>
    </xf>
    <xf numFmtId="167" fontId="121" fillId="0" borderId="0" xfId="0" applyFont="1"/>
    <xf numFmtId="3" fontId="122" fillId="0" borderId="2" xfId="1" applyNumberFormat="1" applyFont="1" applyBorder="1" applyAlignment="1">
      <alignment horizontal="center" vertical="center" wrapText="1"/>
    </xf>
    <xf numFmtId="3" fontId="122" fillId="4" borderId="2" xfId="1" applyNumberFormat="1" applyFont="1" applyFill="1" applyBorder="1" applyAlignment="1">
      <alignment horizontal="right" vertical="center" wrapText="1"/>
    </xf>
    <xf numFmtId="3" fontId="305" fillId="0" borderId="2" xfId="1" applyNumberFormat="1" applyFont="1" applyBorder="1" applyAlignment="1">
      <alignment horizontal="right" vertical="center"/>
    </xf>
    <xf numFmtId="3" fontId="305" fillId="0" borderId="2" xfId="0" applyNumberFormat="1" applyFont="1" applyBorder="1" applyAlignment="1">
      <alignment horizontal="right" vertical="center" wrapText="1"/>
    </xf>
    <xf numFmtId="3" fontId="122" fillId="0" borderId="2" xfId="0" applyNumberFormat="1" applyFont="1" applyBorder="1" applyAlignment="1">
      <alignment horizontal="right" vertical="center" wrapText="1"/>
    </xf>
    <xf numFmtId="3" fontId="122" fillId="0" borderId="2" xfId="1" applyNumberFormat="1" applyFont="1" applyBorder="1" applyAlignment="1">
      <alignment horizontal="right" vertical="center" wrapText="1"/>
    </xf>
    <xf numFmtId="3" fontId="305" fillId="0" borderId="2" xfId="1" applyNumberFormat="1" applyFont="1" applyBorder="1" applyAlignment="1">
      <alignment horizontal="right" vertical="center" wrapText="1"/>
    </xf>
    <xf numFmtId="3" fontId="306" fillId="0" borderId="2" xfId="1" applyNumberFormat="1" applyFont="1" applyBorder="1" applyAlignment="1">
      <alignment horizontal="right" vertical="center"/>
    </xf>
    <xf numFmtId="3" fontId="121" fillId="0" borderId="2" xfId="1" applyNumberFormat="1" applyFont="1" applyBorder="1" applyAlignment="1">
      <alignment horizontal="right" vertical="center"/>
    </xf>
    <xf numFmtId="3" fontId="122" fillId="0" borderId="2" xfId="1" applyNumberFormat="1" applyFont="1" applyBorder="1" applyAlignment="1">
      <alignment horizontal="right" vertical="center"/>
    </xf>
    <xf numFmtId="3" fontId="305" fillId="0" borderId="2" xfId="1" applyNumberFormat="1" applyFont="1" applyFill="1" applyBorder="1" applyAlignment="1">
      <alignment horizontal="right" vertical="center"/>
    </xf>
    <xf numFmtId="3" fontId="122" fillId="0" borderId="2" xfId="1" applyNumberFormat="1" applyFont="1" applyFill="1" applyBorder="1" applyAlignment="1">
      <alignment horizontal="right" vertical="center"/>
    </xf>
    <xf numFmtId="3" fontId="303" fillId="0" borderId="2" xfId="1" applyNumberFormat="1" applyFont="1" applyFill="1" applyBorder="1" applyAlignment="1">
      <alignment horizontal="right" vertical="center"/>
    </xf>
    <xf numFmtId="3" fontId="306" fillId="0" borderId="2" xfId="1" applyNumberFormat="1" applyFont="1" applyFill="1" applyBorder="1" applyAlignment="1">
      <alignment horizontal="right" vertical="center"/>
    </xf>
    <xf numFmtId="3" fontId="303" fillId="0" borderId="2" xfId="1" applyNumberFormat="1" applyFont="1" applyFill="1" applyBorder="1" applyAlignment="1">
      <alignment horizontal="right" vertical="center" wrapText="1"/>
    </xf>
    <xf numFmtId="3" fontId="305" fillId="0" borderId="2" xfId="1" applyNumberFormat="1" applyFont="1" applyFill="1" applyBorder="1" applyAlignment="1">
      <alignment horizontal="right" vertical="center" wrapText="1"/>
    </xf>
    <xf numFmtId="3" fontId="121" fillId="0" borderId="0" xfId="1" applyNumberFormat="1" applyFont="1" applyAlignment="1">
      <alignment horizontal="right"/>
    </xf>
    <xf numFmtId="167" fontId="308" fillId="0" borderId="2" xfId="0" quotePrefix="1" applyFont="1" applyBorder="1" applyAlignment="1">
      <alignment vertical="center" wrapText="1"/>
    </xf>
    <xf numFmtId="167" fontId="315" fillId="5" borderId="0" xfId="0" applyFont="1" applyFill="1"/>
    <xf numFmtId="167" fontId="316" fillId="5" borderId="0" xfId="0" applyFont="1" applyFill="1"/>
    <xf numFmtId="167" fontId="23" fillId="5" borderId="17" xfId="0" applyFont="1" applyFill="1" applyBorder="1" applyAlignment="1">
      <alignment horizontal="left" vertical="center" wrapText="1"/>
    </xf>
    <xf numFmtId="167" fontId="14" fillId="0" borderId="0" xfId="0" applyFont="1" applyAlignment="1">
      <alignment horizontal="center"/>
    </xf>
    <xf numFmtId="1" fontId="19" fillId="0" borderId="17" xfId="3" applyNumberFormat="1" applyFont="1" applyFill="1" applyBorder="1" applyAlignment="1">
      <alignment horizontal="center" vertical="center" wrapText="1"/>
    </xf>
    <xf numFmtId="1" fontId="19" fillId="0" borderId="19" xfId="3" applyNumberFormat="1" applyFont="1" applyFill="1" applyBorder="1" applyAlignment="1">
      <alignment horizontal="center" vertical="center" wrapText="1"/>
    </xf>
    <xf numFmtId="167" fontId="14" fillId="0" borderId="0" xfId="518" applyFont="1" applyAlignment="1">
      <alignment horizontal="center" vertical="center"/>
    </xf>
    <xf numFmtId="167" fontId="14" fillId="0" borderId="0" xfId="518" applyFont="1" applyAlignment="1">
      <alignment horizontal="center" vertical="center" wrapText="1"/>
    </xf>
    <xf numFmtId="167" fontId="18" fillId="3" borderId="17" xfId="2" applyFont="1" applyFill="1" applyBorder="1" applyAlignment="1">
      <alignment horizontal="center" vertical="center" wrapText="1"/>
    </xf>
    <xf numFmtId="167" fontId="18" fillId="3" borderId="22" xfId="2" applyFont="1" applyFill="1" applyBorder="1" applyAlignment="1">
      <alignment horizontal="center" vertical="center" wrapText="1"/>
    </xf>
    <xf numFmtId="167" fontId="18" fillId="3" borderId="14" xfId="2" applyFont="1" applyFill="1" applyBorder="1" applyAlignment="1">
      <alignment horizontal="center" vertical="center" wrapText="1"/>
    </xf>
    <xf numFmtId="167" fontId="18" fillId="3" borderId="6" xfId="2" applyFont="1" applyFill="1" applyBorder="1" applyAlignment="1">
      <alignment horizontal="center" vertical="center" wrapText="1"/>
    </xf>
    <xf numFmtId="167" fontId="18" fillId="3" borderId="21" xfId="2" applyFont="1" applyFill="1" applyBorder="1" applyAlignment="1">
      <alignment horizontal="center" vertical="center" wrapText="1"/>
    </xf>
    <xf numFmtId="167" fontId="46" fillId="0" borderId="0" xfId="0" applyFont="1" applyAlignment="1">
      <alignment horizontal="center"/>
    </xf>
    <xf numFmtId="167" fontId="282" fillId="0" borderId="23" xfId="0" applyFont="1" applyBorder="1" applyAlignment="1">
      <alignment horizontal="center" vertical="center" wrapText="1"/>
    </xf>
    <xf numFmtId="167" fontId="282" fillId="0" borderId="23" xfId="0" applyFont="1" applyBorder="1" applyAlignment="1">
      <alignment horizontal="center" vertical="center"/>
    </xf>
    <xf numFmtId="167" fontId="110" fillId="0" borderId="2" xfId="0" applyFont="1" applyBorder="1" applyAlignment="1">
      <alignment horizontal="center" vertical="center"/>
    </xf>
    <xf numFmtId="167" fontId="110" fillId="0" borderId="14" xfId="0" applyFont="1" applyBorder="1" applyAlignment="1">
      <alignment horizontal="center" vertical="center" wrapText="1"/>
    </xf>
    <xf numFmtId="167" fontId="110" fillId="0" borderId="21" xfId="0" applyFont="1" applyBorder="1" applyAlignment="1">
      <alignment horizontal="center" vertical="center" wrapText="1"/>
    </xf>
    <xf numFmtId="167" fontId="283" fillId="4" borderId="28" xfId="0" applyFont="1" applyFill="1" applyBorder="1" applyAlignment="1">
      <alignment horizontal="left" vertical="center" wrapText="1"/>
    </xf>
    <xf numFmtId="167" fontId="283" fillId="4" borderId="0" xfId="0" applyFont="1" applyFill="1" applyAlignment="1">
      <alignment horizontal="left" vertical="center"/>
    </xf>
    <xf numFmtId="167" fontId="284" fillId="4" borderId="28" xfId="0" applyFont="1" applyFill="1" applyBorder="1" applyAlignment="1">
      <alignment horizontal="left" vertical="center"/>
    </xf>
    <xf numFmtId="167" fontId="284" fillId="4" borderId="0" xfId="0" applyFont="1" applyFill="1" applyAlignment="1">
      <alignment horizontal="left" vertical="center"/>
    </xf>
    <xf numFmtId="167" fontId="16" fillId="0" borderId="0" xfId="520" applyFont="1" applyAlignment="1">
      <alignment horizontal="left" vertical="center"/>
    </xf>
    <xf numFmtId="201" fontId="24" fillId="0" borderId="0" xfId="520" applyNumberFormat="1" applyFont="1" applyAlignment="1">
      <alignment horizontal="center" vertical="center" wrapText="1"/>
    </xf>
    <xf numFmtId="201" fontId="103" fillId="0" borderId="23" xfId="520" applyNumberFormat="1" applyFont="1" applyBorder="1" applyAlignment="1">
      <alignment horizontal="center" vertical="center" wrapText="1"/>
    </xf>
    <xf numFmtId="167" fontId="23" fillId="0" borderId="17" xfId="355" applyFont="1" applyBorder="1" applyAlignment="1">
      <alignment horizontal="center" vertical="center" wrapText="1"/>
    </xf>
    <xf numFmtId="167" fontId="23" fillId="0" borderId="19" xfId="355" applyFont="1" applyBorder="1" applyAlignment="1">
      <alignment horizontal="center" vertical="center" wrapText="1"/>
    </xf>
    <xf numFmtId="167" fontId="23" fillId="0" borderId="22" xfId="355" applyFont="1" applyBorder="1" applyAlignment="1">
      <alignment horizontal="center" vertical="center" wrapText="1"/>
    </xf>
    <xf numFmtId="0" fontId="118" fillId="0" borderId="23" xfId="799" applyFont="1" applyBorder="1" applyAlignment="1">
      <alignment horizontal="center" vertical="center" wrapText="1"/>
    </xf>
    <xf numFmtId="0" fontId="14" fillId="0" borderId="0" xfId="799" applyFont="1" applyAlignment="1">
      <alignment horizontal="left"/>
    </xf>
    <xf numFmtId="0" fontId="118" fillId="0" borderId="0" xfId="799" applyFont="1" applyAlignment="1">
      <alignment horizontal="center" vertical="center"/>
    </xf>
    <xf numFmtId="0" fontId="16" fillId="0" borderId="2" xfId="799" applyFont="1" applyBorder="1" applyAlignment="1">
      <alignment horizontal="center" vertical="center"/>
    </xf>
    <xf numFmtId="167" fontId="207" fillId="0" borderId="0" xfId="0" applyFont="1" applyAlignment="1">
      <alignment horizontal="center" wrapText="1"/>
    </xf>
    <xf numFmtId="167" fontId="0" fillId="0" borderId="0" xfId="0"/>
    <xf numFmtId="0" fontId="207" fillId="0" borderId="0" xfId="0" applyNumberFormat="1" applyFont="1" applyAlignment="1">
      <alignment horizontal="center"/>
    </xf>
    <xf numFmtId="0" fontId="0" fillId="0" borderId="0" xfId="0" applyNumberFormat="1"/>
    <xf numFmtId="0" fontId="207" fillId="0" borderId="46" xfId="0" applyNumberFormat="1" applyFont="1" applyBorder="1" applyAlignment="1">
      <alignment horizontal="center" vertical="center"/>
    </xf>
    <xf numFmtId="0" fontId="212" fillId="0" borderId="46" xfId="0" applyNumberFormat="1" applyFont="1" applyBorder="1"/>
    <xf numFmtId="0" fontId="210" fillId="0" borderId="47" xfId="0" applyNumberFormat="1" applyFont="1" applyBorder="1" applyAlignment="1">
      <alignment horizontal="center" vertical="center" wrapText="1"/>
    </xf>
    <xf numFmtId="0" fontId="212" fillId="0" borderId="48" xfId="0" applyNumberFormat="1" applyFont="1" applyBorder="1"/>
    <xf numFmtId="0" fontId="212" fillId="0" borderId="49" xfId="0" applyNumberFormat="1" applyFont="1" applyBorder="1"/>
    <xf numFmtId="0" fontId="216" fillId="0" borderId="0" xfId="823" applyFont="1" applyAlignment="1">
      <alignment horizontal="center"/>
    </xf>
    <xf numFmtId="0" fontId="139" fillId="0" borderId="0" xfId="823" applyAlignment="1">
      <alignment vertical="center"/>
    </xf>
    <xf numFmtId="0" fontId="16" fillId="0" borderId="14" xfId="823" applyFont="1" applyBorder="1" applyAlignment="1">
      <alignment horizontal="center" vertical="center"/>
    </xf>
    <xf numFmtId="0" fontId="16" fillId="0" borderId="6" xfId="823" applyFont="1" applyBorder="1" applyAlignment="1">
      <alignment horizontal="center" vertical="center"/>
    </xf>
    <xf numFmtId="0" fontId="16" fillId="0" borderId="21" xfId="823" applyFont="1" applyBorder="1" applyAlignment="1">
      <alignment horizontal="center" vertical="center"/>
    </xf>
    <xf numFmtId="0" fontId="118" fillId="0" borderId="0" xfId="799" applyFont="1" applyAlignment="1">
      <alignment horizontal="center" vertical="center" wrapText="1"/>
    </xf>
    <xf numFmtId="0" fontId="16" fillId="0" borderId="14" xfId="799" applyFont="1" applyBorder="1" applyAlignment="1">
      <alignment horizontal="left" vertical="center" wrapText="1"/>
    </xf>
    <xf numFmtId="0" fontId="16" fillId="0" borderId="6" xfId="799" applyFont="1" applyBorder="1" applyAlignment="1">
      <alignment horizontal="left" vertical="center" wrapText="1"/>
    </xf>
    <xf numFmtId="0" fontId="16" fillId="0" borderId="21" xfId="799" applyFont="1" applyBorder="1" applyAlignment="1">
      <alignment horizontal="left" vertical="center" wrapText="1"/>
    </xf>
    <xf numFmtId="0" fontId="16" fillId="0" borderId="2" xfId="799" applyFont="1" applyBorder="1" applyAlignment="1">
      <alignment horizontal="left" vertical="center"/>
    </xf>
    <xf numFmtId="231" fontId="16" fillId="0" borderId="0" xfId="990" applyNumberFormat="1" applyFont="1" applyAlignment="1">
      <alignment horizontal="center" vertical="center" wrapText="1"/>
    </xf>
    <xf numFmtId="0" fontId="103" fillId="40" borderId="17" xfId="799" applyFont="1" applyFill="1" applyBorder="1" applyAlignment="1">
      <alignment horizontal="center" vertical="center" wrapText="1"/>
    </xf>
    <xf numFmtId="0" fontId="103" fillId="40" borderId="19" xfId="799" applyFont="1" applyFill="1" applyBorder="1" applyAlignment="1">
      <alignment horizontal="center" vertical="center" wrapText="1"/>
    </xf>
    <xf numFmtId="0" fontId="103" fillId="40" borderId="22" xfId="799" applyFont="1" applyFill="1" applyBorder="1" applyAlignment="1">
      <alignment horizontal="center" vertical="center" wrapText="1"/>
    </xf>
    <xf numFmtId="0" fontId="114" fillId="40" borderId="17" xfId="799" applyFont="1" applyFill="1" applyBorder="1" applyAlignment="1">
      <alignment horizontal="center" vertical="center" wrapText="1"/>
    </xf>
    <xf numFmtId="0" fontId="114" fillId="40" borderId="19" xfId="799" applyFont="1" applyFill="1" applyBorder="1" applyAlignment="1">
      <alignment horizontal="center" vertical="center" wrapText="1"/>
    </xf>
    <xf numFmtId="0" fontId="114" fillId="40" borderId="22" xfId="799" applyFont="1" applyFill="1" applyBorder="1" applyAlignment="1">
      <alignment horizontal="center" vertical="center" wrapText="1"/>
    </xf>
    <xf numFmtId="0" fontId="16" fillId="0" borderId="2" xfId="799" applyFont="1" applyBorder="1" applyAlignment="1">
      <alignment horizontal="center" vertical="center" wrapText="1"/>
    </xf>
    <xf numFmtId="0" fontId="17" fillId="0" borderId="2" xfId="799" applyBorder="1" applyAlignment="1">
      <alignment horizontal="center" vertical="center" wrapText="1"/>
    </xf>
    <xf numFmtId="0" fontId="103" fillId="0" borderId="2" xfId="799" applyFont="1" applyBorder="1" applyAlignment="1">
      <alignment horizontal="center" vertical="center" wrapText="1"/>
    </xf>
    <xf numFmtId="0" fontId="114" fillId="0" borderId="2" xfId="799" applyFont="1" applyBorder="1" applyAlignment="1">
      <alignment horizontal="center" vertical="center" wrapText="1"/>
    </xf>
    <xf numFmtId="0" fontId="16" fillId="5" borderId="41" xfId="1003" applyFont="1" applyFill="1" applyBorder="1" applyAlignment="1">
      <alignment horizontal="center" vertical="center"/>
    </xf>
    <xf numFmtId="0" fontId="16" fillId="5" borderId="23" xfId="1003" applyFont="1" applyFill="1" applyBorder="1" applyAlignment="1">
      <alignment horizontal="center" vertical="center"/>
    </xf>
    <xf numFmtId="0" fontId="16" fillId="5" borderId="6" xfId="1003" applyFont="1" applyFill="1" applyBorder="1" applyAlignment="1">
      <alignment horizontal="center" vertical="center"/>
    </xf>
    <xf numFmtId="0" fontId="16" fillId="5" borderId="21" xfId="1003" applyFont="1" applyFill="1" applyBorder="1" applyAlignment="1">
      <alignment horizontal="center" vertical="center"/>
    </xf>
    <xf numFmtId="0" fontId="112" fillId="5" borderId="24" xfId="1003" applyFont="1" applyFill="1" applyBorder="1" applyAlignment="1">
      <alignment horizontal="center" vertical="center" wrapText="1"/>
    </xf>
    <xf numFmtId="0" fontId="16" fillId="5" borderId="0" xfId="1003" applyFont="1" applyFill="1" applyAlignment="1">
      <alignment horizontal="center" vertical="center"/>
    </xf>
    <xf numFmtId="0" fontId="16" fillId="5" borderId="2" xfId="1003" applyFont="1" applyFill="1" applyBorder="1" applyAlignment="1">
      <alignment horizontal="center" vertical="center" wrapText="1"/>
    </xf>
    <xf numFmtId="0" fontId="16" fillId="5" borderId="14" xfId="1003" applyFont="1" applyFill="1" applyBorder="1" applyAlignment="1">
      <alignment horizontal="center" vertical="center" wrapText="1"/>
    </xf>
    <xf numFmtId="0" fontId="16" fillId="5" borderId="6" xfId="1003" applyFont="1" applyFill="1" applyBorder="1" applyAlignment="1">
      <alignment horizontal="center" vertical="center" wrapText="1"/>
    </xf>
    <xf numFmtId="0" fontId="16" fillId="5" borderId="21" xfId="1003" applyFont="1" applyFill="1" applyBorder="1" applyAlignment="1">
      <alignment horizontal="center" vertical="center" wrapText="1"/>
    </xf>
    <xf numFmtId="0" fontId="16" fillId="5" borderId="40" xfId="1003" applyFont="1" applyFill="1" applyBorder="1" applyAlignment="1">
      <alignment horizontal="center" vertical="center" wrapText="1"/>
    </xf>
    <xf numFmtId="0" fontId="16" fillId="5" borderId="24" xfId="1003" applyFont="1" applyFill="1" applyBorder="1" applyAlignment="1">
      <alignment horizontal="center" vertical="center" wrapText="1"/>
    </xf>
    <xf numFmtId="0" fontId="16" fillId="5" borderId="35" xfId="1003" applyFont="1" applyFill="1" applyBorder="1" applyAlignment="1">
      <alignment horizontal="center" vertical="center" wrapText="1"/>
    </xf>
    <xf numFmtId="0" fontId="110" fillId="0" borderId="0" xfId="1003" applyFont="1" applyAlignment="1">
      <alignment horizontal="left" vertical="center"/>
    </xf>
    <xf numFmtId="0" fontId="110" fillId="0" borderId="0" xfId="1003" applyFont="1" applyAlignment="1">
      <alignment horizontal="center" vertical="center"/>
    </xf>
    <xf numFmtId="168" fontId="16" fillId="0" borderId="0" xfId="522" applyNumberFormat="1" applyFont="1" applyBorder="1" applyAlignment="1">
      <alignment horizontal="left" vertical="center" wrapText="1"/>
    </xf>
    <xf numFmtId="0" fontId="16" fillId="0" borderId="0" xfId="523" applyFont="1" applyAlignment="1">
      <alignment horizontal="center" vertical="center" wrapText="1"/>
    </xf>
    <xf numFmtId="0" fontId="16" fillId="0" borderId="0" xfId="523" applyFont="1" applyAlignment="1">
      <alignment horizontal="center" vertical="center"/>
    </xf>
    <xf numFmtId="0" fontId="19" fillId="0" borderId="0" xfId="523" applyFont="1" applyAlignment="1">
      <alignment horizontal="justify" vertical="center" wrapText="1"/>
    </xf>
    <xf numFmtId="168" fontId="108" fillId="0" borderId="0" xfId="522" applyNumberFormat="1" applyFont="1" applyBorder="1" applyAlignment="1">
      <alignment horizontal="left" vertical="center" wrapText="1"/>
    </xf>
    <xf numFmtId="0" fontId="14" fillId="0" borderId="0" xfId="523" applyFont="1" applyAlignment="1">
      <alignment horizontal="center" vertical="center" wrapText="1"/>
    </xf>
    <xf numFmtId="0" fontId="14" fillId="0" borderId="0" xfId="523" applyFont="1" applyAlignment="1">
      <alignment horizontal="center" vertical="center"/>
    </xf>
    <xf numFmtId="0" fontId="16" fillId="0" borderId="17" xfId="523" applyFont="1" applyBorder="1" applyAlignment="1">
      <alignment horizontal="center" vertical="center"/>
    </xf>
    <xf numFmtId="0" fontId="15" fillId="0" borderId="19" xfId="523" applyFont="1" applyBorder="1" applyAlignment="1">
      <alignment horizontal="center" vertical="center"/>
    </xf>
    <xf numFmtId="0" fontId="15" fillId="0" borderId="22" xfId="523" applyFont="1" applyBorder="1" applyAlignment="1">
      <alignment horizontal="center" vertical="center"/>
    </xf>
    <xf numFmtId="0" fontId="115" fillId="0" borderId="2" xfId="523" applyFont="1" applyBorder="1" applyAlignment="1">
      <alignment horizontal="left" vertical="center"/>
    </xf>
    <xf numFmtId="0" fontId="116" fillId="0" borderId="2" xfId="523" applyFont="1" applyBorder="1" applyAlignment="1">
      <alignment horizontal="left" vertical="center"/>
    </xf>
    <xf numFmtId="0" fontId="116" fillId="0" borderId="2" xfId="523" applyFont="1" applyBorder="1" applyAlignment="1">
      <alignment horizontal="left" vertical="center" wrapText="1"/>
    </xf>
    <xf numFmtId="0" fontId="115" fillId="0" borderId="2" xfId="523" applyFont="1" applyBorder="1" applyAlignment="1">
      <alignment horizontal="left" vertical="center" wrapText="1"/>
    </xf>
    <xf numFmtId="0" fontId="16" fillId="0" borderId="0" xfId="523" applyFont="1" applyAlignment="1">
      <alignment horizontal="left" vertical="center"/>
    </xf>
    <xf numFmtId="0" fontId="103" fillId="0" borderId="0" xfId="523" applyFont="1" applyAlignment="1">
      <alignment horizontal="center" vertical="center"/>
    </xf>
    <xf numFmtId="0" fontId="103" fillId="0" borderId="0" xfId="523" applyFont="1" applyAlignment="1">
      <alignment horizontal="center" vertical="center" wrapText="1"/>
    </xf>
    <xf numFmtId="0" fontId="14" fillId="0" borderId="0" xfId="528" applyFont="1" applyAlignment="1">
      <alignment horizontal="center" vertical="center" wrapText="1"/>
    </xf>
    <xf numFmtId="0" fontId="14" fillId="0" borderId="0" xfId="528" applyFont="1" applyAlignment="1">
      <alignment horizontal="center" vertical="center"/>
    </xf>
    <xf numFmtId="0" fontId="14" fillId="0" borderId="0" xfId="528" applyFont="1" applyAlignment="1">
      <alignment horizontal="left"/>
    </xf>
    <xf numFmtId="0" fontId="104" fillId="0" borderId="0" xfId="528" applyFont="1" applyAlignment="1">
      <alignment horizontal="center"/>
    </xf>
    <xf numFmtId="0" fontId="104" fillId="0" borderId="0" xfId="528" applyFont="1" applyAlignment="1">
      <alignment horizontal="right"/>
    </xf>
    <xf numFmtId="0" fontId="14" fillId="0" borderId="2" xfId="528" applyFont="1" applyBorder="1" applyAlignment="1">
      <alignment horizontal="center" vertical="center"/>
    </xf>
    <xf numFmtId="0" fontId="14" fillId="0" borderId="2" xfId="528" applyFont="1" applyBorder="1" applyAlignment="1">
      <alignment horizontal="center" vertical="center" wrapText="1"/>
    </xf>
    <xf numFmtId="0" fontId="14" fillId="0" borderId="2" xfId="528" applyFont="1" applyBorder="1" applyAlignment="1">
      <alignment vertical="center" wrapText="1"/>
    </xf>
    <xf numFmtId="0" fontId="108" fillId="0" borderId="0" xfId="528" applyFont="1" applyAlignment="1">
      <alignment horizontal="center" vertical="center" wrapText="1"/>
    </xf>
    <xf numFmtId="0" fontId="108" fillId="0" borderId="0" xfId="528" applyFont="1" applyAlignment="1">
      <alignment horizontal="center" vertical="center"/>
    </xf>
    <xf numFmtId="0" fontId="108" fillId="0" borderId="23" xfId="528" applyFont="1" applyBorder="1" applyAlignment="1">
      <alignment horizontal="center" vertical="center" wrapText="1"/>
    </xf>
    <xf numFmtId="0" fontId="104" fillId="0" borderId="0" xfId="528" applyFont="1" applyAlignment="1">
      <alignment horizontal="center" wrapText="1"/>
    </xf>
    <xf numFmtId="0" fontId="14" fillId="0" borderId="23" xfId="528" applyFont="1" applyBorder="1" applyAlignment="1">
      <alignment horizontal="center" vertical="center" wrapText="1"/>
    </xf>
    <xf numFmtId="1" fontId="122" fillId="0" borderId="2" xfId="0" applyNumberFormat="1" applyFont="1" applyBorder="1" applyAlignment="1">
      <alignment vertical="center" wrapText="1"/>
    </xf>
    <xf numFmtId="1" fontId="122" fillId="0" borderId="2" xfId="0" applyNumberFormat="1" applyFont="1" applyBorder="1" applyAlignment="1">
      <alignment horizontal="center" vertical="center" wrapText="1"/>
    </xf>
    <xf numFmtId="1" fontId="305" fillId="0" borderId="2" xfId="0" applyNumberFormat="1" applyFont="1" applyBorder="1" applyAlignment="1">
      <alignment horizontal="center" vertical="center" wrapText="1"/>
    </xf>
    <xf numFmtId="1" fontId="306" fillId="0" borderId="28" xfId="0" applyNumberFormat="1" applyFont="1" applyBorder="1" applyAlignment="1">
      <alignment horizontal="center" wrapText="1"/>
    </xf>
    <xf numFmtId="1" fontId="306" fillId="0" borderId="0" xfId="0" applyNumberFormat="1" applyFont="1" applyAlignment="1">
      <alignment horizontal="center" wrapText="1"/>
    </xf>
    <xf numFmtId="0" fontId="108" fillId="0" borderId="0" xfId="836" applyFont="1" applyAlignment="1">
      <alignment horizontal="center" vertical="center"/>
    </xf>
    <xf numFmtId="0" fontId="16" fillId="0" borderId="0" xfId="836" applyFont="1" applyAlignment="1">
      <alignment horizontal="left" vertical="center"/>
    </xf>
    <xf numFmtId="0" fontId="19" fillId="0" borderId="0" xfId="836" quotePrefix="1" applyFont="1" applyAlignment="1">
      <alignment horizontal="left" vertical="center"/>
    </xf>
    <xf numFmtId="0" fontId="19" fillId="0" borderId="0" xfId="836" applyFont="1" applyAlignment="1">
      <alignment horizontal="left" vertical="center"/>
    </xf>
    <xf numFmtId="0" fontId="19" fillId="0" borderId="0" xfId="836" quotePrefix="1" applyFont="1" applyAlignment="1">
      <alignment horizontal="left" vertical="center" wrapText="1"/>
    </xf>
    <xf numFmtId="0" fontId="19" fillId="0" borderId="0" xfId="836" applyFont="1" applyAlignment="1">
      <alignment horizontal="left" vertical="center" wrapText="1"/>
    </xf>
    <xf numFmtId="167" fontId="16" fillId="0" borderId="14" xfId="0" applyFont="1" applyBorder="1" applyAlignment="1">
      <alignment horizontal="center" vertical="center" wrapText="1"/>
    </xf>
    <xf numFmtId="167" fontId="16" fillId="0" borderId="6" xfId="0" applyFont="1" applyBorder="1" applyAlignment="1">
      <alignment horizontal="center" vertical="center" wrapText="1"/>
    </xf>
    <xf numFmtId="167" fontId="16" fillId="0" borderId="21" xfId="0" applyFont="1" applyBorder="1" applyAlignment="1">
      <alignment horizontal="center" vertical="center" wrapText="1"/>
    </xf>
    <xf numFmtId="167" fontId="19" fillId="0" borderId="2" xfId="0" applyFont="1" applyBorder="1" applyAlignment="1">
      <alignment horizontal="center" vertical="center" wrapText="1"/>
    </xf>
    <xf numFmtId="168" fontId="16" fillId="0" borderId="0" xfId="522" applyNumberFormat="1" applyFont="1" applyBorder="1" applyAlignment="1">
      <alignment horizontal="center" vertical="center" wrapText="1"/>
    </xf>
    <xf numFmtId="168" fontId="112" fillId="0" borderId="0" xfId="522" applyNumberFormat="1" applyFont="1" applyBorder="1" applyAlignment="1">
      <alignment horizontal="right" wrapText="1"/>
    </xf>
    <xf numFmtId="0" fontId="187" fillId="0" borderId="0" xfId="799" applyFont="1" applyAlignment="1">
      <alignment horizontal="center" vertical="center"/>
    </xf>
    <xf numFmtId="168" fontId="108" fillId="0" borderId="0" xfId="522" applyNumberFormat="1" applyFont="1" applyBorder="1" applyAlignment="1">
      <alignment horizontal="center" vertical="center" wrapText="1"/>
    </xf>
    <xf numFmtId="168" fontId="185" fillId="0" borderId="0" xfId="522" applyNumberFormat="1" applyFont="1" applyBorder="1" applyAlignment="1">
      <alignment horizontal="right" wrapText="1"/>
    </xf>
    <xf numFmtId="0" fontId="88" fillId="0" borderId="0" xfId="799" applyFont="1" applyAlignment="1">
      <alignment horizontal="center" vertical="center"/>
    </xf>
    <xf numFmtId="0" fontId="16" fillId="0" borderId="0" xfId="845" applyFont="1" applyAlignment="1">
      <alignment horizontal="center" vertical="center"/>
    </xf>
    <xf numFmtId="0" fontId="16" fillId="0" borderId="23" xfId="845" applyFont="1" applyBorder="1" applyAlignment="1">
      <alignment horizontal="center" vertical="center" wrapText="1"/>
    </xf>
    <xf numFmtId="0" fontId="23" fillId="0" borderId="17" xfId="845" applyFont="1" applyBorder="1" applyAlignment="1">
      <alignment horizontal="center" vertical="center" wrapText="1"/>
    </xf>
    <xf numFmtId="0" fontId="23" fillId="0" borderId="19" xfId="845" applyFont="1" applyBorder="1" applyAlignment="1">
      <alignment horizontal="center" vertical="center" wrapText="1"/>
    </xf>
    <xf numFmtId="0" fontId="23" fillId="0" borderId="22" xfId="845" applyFont="1" applyBorder="1" applyAlignment="1">
      <alignment horizontal="center" vertical="center" wrapText="1"/>
    </xf>
    <xf numFmtId="167" fontId="127" fillId="0" borderId="17" xfId="511" applyFont="1" applyBorder="1" applyAlignment="1">
      <alignment horizontal="center" vertical="center" wrapText="1"/>
    </xf>
    <xf numFmtId="167" fontId="127" fillId="0" borderId="22" xfId="511" applyFont="1" applyBorder="1" applyAlignment="1">
      <alignment horizontal="center" vertical="center" wrapText="1"/>
    </xf>
    <xf numFmtId="167" fontId="127" fillId="3" borderId="14" xfId="511" applyFont="1" applyFill="1" applyBorder="1" applyAlignment="1">
      <alignment horizontal="center" vertical="center"/>
    </xf>
    <xf numFmtId="167" fontId="127" fillId="3" borderId="6" xfId="511" applyFont="1" applyFill="1" applyBorder="1" applyAlignment="1">
      <alignment horizontal="center" vertical="center"/>
    </xf>
    <xf numFmtId="167" fontId="127" fillId="40" borderId="14" xfId="511" applyFont="1" applyFill="1" applyBorder="1" applyAlignment="1">
      <alignment horizontal="center" vertical="center" wrapText="1"/>
    </xf>
    <xf numFmtId="167" fontId="127" fillId="40" borderId="6" xfId="511" applyFont="1" applyFill="1" applyBorder="1" applyAlignment="1">
      <alignment horizontal="center" vertical="center" wrapText="1"/>
    </xf>
    <xf numFmtId="167" fontId="127" fillId="0" borderId="17" xfId="511" applyFont="1" applyBorder="1" applyAlignment="1">
      <alignment horizontal="center" vertical="center"/>
    </xf>
    <xf numFmtId="167" fontId="127" fillId="0" borderId="22" xfId="511" applyFont="1" applyBorder="1" applyAlignment="1">
      <alignment horizontal="center" vertical="center"/>
    </xf>
    <xf numFmtId="168" fontId="113" fillId="0" borderId="0" xfId="512" applyNumberFormat="1" applyFont="1" applyAlignment="1">
      <alignment horizontal="center" vertical="center"/>
    </xf>
    <xf numFmtId="3" fontId="16" fillId="0" borderId="2" xfId="799" applyNumberFormat="1" applyFont="1" applyBorder="1" applyAlignment="1">
      <alignment horizontal="center" vertical="center" wrapText="1"/>
    </xf>
    <xf numFmtId="49" fontId="19" fillId="0" borderId="2" xfId="799" applyNumberFormat="1" applyFont="1" applyBorder="1" applyAlignment="1">
      <alignment horizontal="center" vertical="center"/>
    </xf>
    <xf numFmtId="0" fontId="19" fillId="0" borderId="2" xfId="799" applyFont="1" applyBorder="1" applyAlignment="1">
      <alignment horizontal="left" vertical="center" wrapText="1"/>
    </xf>
    <xf numFmtId="0" fontId="19" fillId="0" borderId="2" xfId="799" applyFont="1" applyBorder="1" applyAlignment="1">
      <alignment horizontal="center" vertical="center" wrapText="1"/>
    </xf>
    <xf numFmtId="0" fontId="201" fillId="0" borderId="23" xfId="799" applyFont="1" applyBorder="1" applyAlignment="1">
      <alignment horizontal="right" vertical="center"/>
    </xf>
    <xf numFmtId="49" fontId="19" fillId="0" borderId="2" xfId="799" applyNumberFormat="1" applyFont="1" applyBorder="1" applyAlignment="1">
      <alignment horizontal="center" vertical="center" wrapText="1"/>
    </xf>
    <xf numFmtId="0" fontId="19" fillId="0" borderId="2" xfId="799" applyFont="1" applyBorder="1" applyAlignment="1">
      <alignment horizontal="left" vertical="center"/>
    </xf>
    <xf numFmtId="0" fontId="19" fillId="0" borderId="2" xfId="799" quotePrefix="1" applyFont="1" applyBorder="1" applyAlignment="1">
      <alignment horizontal="left" vertical="center" wrapText="1"/>
    </xf>
    <xf numFmtId="0" fontId="16" fillId="0" borderId="0" xfId="799" applyFont="1" applyAlignment="1">
      <alignment horizontal="center" vertical="center" wrapText="1"/>
    </xf>
    <xf numFmtId="0" fontId="16" fillId="0" borderId="23" xfId="799" applyFont="1" applyBorder="1" applyAlignment="1">
      <alignment horizontal="center"/>
    </xf>
    <xf numFmtId="0" fontId="19" fillId="0" borderId="2" xfId="799" applyFont="1" applyBorder="1" applyAlignment="1">
      <alignment horizontal="center" vertical="center"/>
    </xf>
    <xf numFmtId="0" fontId="16" fillId="0" borderId="0" xfId="799" applyFont="1" applyAlignment="1">
      <alignment horizontal="center"/>
    </xf>
    <xf numFmtId="0" fontId="16" fillId="0" borderId="17" xfId="799" applyFont="1" applyBorder="1" applyAlignment="1">
      <alignment horizontal="center" vertical="center" wrapText="1"/>
    </xf>
    <xf numFmtId="0" fontId="16" fillId="0" borderId="19" xfId="799" applyFont="1" applyBorder="1" applyAlignment="1">
      <alignment horizontal="center" vertical="center" wrapText="1"/>
    </xf>
    <xf numFmtId="0" fontId="16" fillId="0" borderId="22" xfId="799" applyFont="1" applyBorder="1" applyAlignment="1">
      <alignment horizontal="center" vertical="center" wrapText="1"/>
    </xf>
    <xf numFmtId="0" fontId="16" fillId="0" borderId="6" xfId="799" applyFont="1" applyBorder="1" applyAlignment="1">
      <alignment horizontal="center" vertical="center" wrapText="1"/>
    </xf>
    <xf numFmtId="0" fontId="16" fillId="0" borderId="21" xfId="799" applyFont="1" applyBorder="1" applyAlignment="1">
      <alignment horizontal="center" vertical="center" wrapText="1"/>
    </xf>
    <xf numFmtId="0" fontId="16" fillId="4" borderId="14" xfId="799" applyFont="1" applyFill="1" applyBorder="1" applyAlignment="1">
      <alignment horizontal="center" vertical="center" wrapText="1"/>
    </xf>
    <xf numFmtId="0" fontId="16" fillId="4" borderId="6" xfId="799" applyFont="1" applyFill="1" applyBorder="1" applyAlignment="1">
      <alignment horizontal="center" vertical="center" wrapText="1"/>
    </xf>
    <xf numFmtId="0" fontId="16" fillId="4" borderId="21" xfId="799" applyFont="1" applyFill="1" applyBorder="1" applyAlignment="1">
      <alignment horizontal="center" vertical="center" wrapText="1"/>
    </xf>
    <xf numFmtId="0" fontId="16" fillId="0" borderId="14" xfId="799" applyFont="1" applyBorder="1" applyAlignment="1">
      <alignment horizontal="left" vertical="center"/>
    </xf>
    <xf numFmtId="0" fontId="16" fillId="0" borderId="6" xfId="799" applyFont="1" applyBorder="1" applyAlignment="1">
      <alignment horizontal="left" vertical="center"/>
    </xf>
    <xf numFmtId="0" fontId="16" fillId="0" borderId="21" xfId="799" applyFont="1" applyBorder="1" applyAlignment="1">
      <alignment horizontal="left" vertical="center"/>
    </xf>
    <xf numFmtId="49" fontId="19" fillId="0" borderId="17" xfId="799" applyNumberFormat="1" applyFont="1" applyBorder="1" applyAlignment="1">
      <alignment horizontal="center" vertical="center" wrapText="1"/>
    </xf>
    <xf numFmtId="49" fontId="19" fillId="0" borderId="19" xfId="799" applyNumberFormat="1" applyFont="1" applyBorder="1" applyAlignment="1">
      <alignment horizontal="center" vertical="center" wrapText="1"/>
    </xf>
    <xf numFmtId="49" fontId="19" fillId="0" borderId="22" xfId="799" applyNumberFormat="1" applyFont="1" applyBorder="1" applyAlignment="1">
      <alignment horizontal="center" vertical="center" wrapText="1"/>
    </xf>
    <xf numFmtId="0" fontId="19" fillId="0" borderId="17" xfId="799" applyFont="1" applyBorder="1" applyAlignment="1">
      <alignment horizontal="left" vertical="center" wrapText="1"/>
    </xf>
    <xf numFmtId="0" fontId="19" fillId="0" borderId="19" xfId="799" applyFont="1" applyBorder="1" applyAlignment="1">
      <alignment horizontal="left" vertical="center" wrapText="1"/>
    </xf>
    <xf numFmtId="0" fontId="19" fillId="0" borderId="22" xfId="799" applyFont="1" applyBorder="1" applyAlignment="1">
      <alignment horizontal="left" vertical="center" wrapText="1"/>
    </xf>
    <xf numFmtId="0" fontId="19" fillId="0" borderId="17" xfId="799" applyFont="1" applyBorder="1" applyAlignment="1">
      <alignment horizontal="center" vertical="center" wrapText="1"/>
    </xf>
    <xf numFmtId="0" fontId="19" fillId="0" borderId="19" xfId="799" applyFont="1" applyBorder="1" applyAlignment="1">
      <alignment horizontal="center" vertical="center" wrapText="1"/>
    </xf>
    <xf numFmtId="0" fontId="19" fillId="0" borderId="22" xfId="799" applyFont="1" applyBorder="1" applyAlignment="1">
      <alignment horizontal="center" vertical="center" wrapText="1"/>
    </xf>
    <xf numFmtId="0" fontId="16" fillId="0" borderId="41" xfId="799" applyFont="1" applyBorder="1" applyAlignment="1">
      <alignment horizontal="left" vertical="center" wrapText="1"/>
    </xf>
    <xf numFmtId="0" fontId="16" fillId="0" borderId="23" xfId="799" applyFont="1" applyBorder="1" applyAlignment="1">
      <alignment horizontal="left" vertical="center" wrapText="1"/>
    </xf>
    <xf numFmtId="0" fontId="16" fillId="0" borderId="36" xfId="799" applyFont="1" applyBorder="1" applyAlignment="1">
      <alignment horizontal="left" vertical="center" wrapText="1"/>
    </xf>
    <xf numFmtId="49" fontId="19" fillId="0" borderId="17" xfId="799" applyNumberFormat="1" applyFont="1" applyBorder="1" applyAlignment="1">
      <alignment horizontal="center" vertical="center"/>
    </xf>
    <xf numFmtId="49" fontId="19" fillId="0" borderId="19" xfId="799" applyNumberFormat="1" applyFont="1" applyBorder="1" applyAlignment="1">
      <alignment horizontal="center" vertical="center"/>
    </xf>
    <xf numFmtId="49" fontId="19" fillId="0" borderId="22" xfId="799" applyNumberFormat="1" applyFont="1" applyBorder="1" applyAlignment="1">
      <alignment horizontal="center" vertical="center"/>
    </xf>
    <xf numFmtId="0" fontId="19" fillId="0" borderId="17" xfId="799" applyFont="1" applyBorder="1" applyAlignment="1">
      <alignment horizontal="left" vertical="center"/>
    </xf>
    <xf numFmtId="0" fontId="19" fillId="0" borderId="19" xfId="799" applyFont="1" applyBorder="1" applyAlignment="1">
      <alignment horizontal="left" vertical="center"/>
    </xf>
    <xf numFmtId="0" fontId="19" fillId="0" borderId="22" xfId="799" applyFont="1" applyBorder="1" applyAlignment="1">
      <alignment horizontal="left" vertical="center"/>
    </xf>
    <xf numFmtId="0" fontId="19" fillId="0" borderId="17" xfId="799" quotePrefix="1" applyFont="1" applyBorder="1" applyAlignment="1">
      <alignment horizontal="left" vertical="center" wrapText="1"/>
    </xf>
    <xf numFmtId="0" fontId="19" fillId="0" borderId="19" xfId="799" quotePrefix="1" applyFont="1" applyBorder="1" applyAlignment="1">
      <alignment horizontal="left" vertical="center" wrapText="1"/>
    </xf>
    <xf numFmtId="0" fontId="19" fillId="0" borderId="22" xfId="799" quotePrefix="1" applyFont="1" applyBorder="1" applyAlignment="1">
      <alignment horizontal="left" vertical="center" wrapText="1"/>
    </xf>
    <xf numFmtId="0" fontId="16" fillId="0" borderId="2" xfId="799" applyFont="1" applyBorder="1" applyAlignment="1">
      <alignment horizontal="left" vertical="center" wrapText="1"/>
    </xf>
    <xf numFmtId="0" fontId="14" fillId="0" borderId="0" xfId="799" applyFont="1" applyAlignment="1">
      <alignment horizontal="center" vertical="center" wrapText="1"/>
    </xf>
    <xf numFmtId="49" fontId="16" fillId="0" borderId="2" xfId="799" applyNumberFormat="1" applyFont="1" applyBorder="1" applyAlignment="1">
      <alignment horizontal="center" vertical="center" wrapText="1"/>
    </xf>
    <xf numFmtId="240" fontId="16" fillId="0" borderId="2" xfId="799" applyNumberFormat="1" applyFont="1" applyBorder="1" applyAlignment="1">
      <alignment horizontal="center" vertical="center" wrapText="1"/>
    </xf>
    <xf numFmtId="0" fontId="16" fillId="0" borderId="0" xfId="799" applyFont="1" applyAlignment="1">
      <alignment horizontal="center" vertical="center"/>
    </xf>
    <xf numFmtId="0" fontId="126" fillId="0" borderId="0" xfId="799" applyFont="1" applyAlignment="1">
      <alignment horizontal="right"/>
    </xf>
    <xf numFmtId="0" fontId="16" fillId="0" borderId="42" xfId="799" applyFont="1" applyBorder="1" applyAlignment="1">
      <alignment horizontal="left" vertical="center"/>
    </xf>
    <xf numFmtId="0" fontId="16" fillId="0" borderId="43" xfId="799" applyFont="1" applyBorder="1" applyAlignment="1">
      <alignment horizontal="left" vertical="center"/>
    </xf>
    <xf numFmtId="0" fontId="16" fillId="0" borderId="44" xfId="799" applyFont="1" applyBorder="1" applyAlignment="1">
      <alignment horizontal="left" vertical="center"/>
    </xf>
    <xf numFmtId="0" fontId="115" fillId="0" borderId="0" xfId="799" applyFont="1" applyAlignment="1">
      <alignment horizontal="left"/>
    </xf>
    <xf numFmtId="0" fontId="115" fillId="0" borderId="23" xfId="799" applyFont="1" applyBorder="1" applyAlignment="1">
      <alignment horizontal="left"/>
    </xf>
  </cellXfs>
  <cellStyles count="2096">
    <cellStyle name="_x0001_" xfId="1088" xr:uid="{00000000-0005-0000-0000-000000000000}"/>
    <cellStyle name="          _x000d__x000a_shell=progman.exe_x000d__x000a_m" xfId="530" xr:uid="{00000000-0005-0000-0000-000001000000}"/>
    <cellStyle name="_x000d__x000a_JournalTemplate=C:\COMFO\CTALK\JOURSTD.TPL_x000d__x000a_LbStateAddress=3 3 0 251 1 89 2 311_x000d__x000a_LbStateJou" xfId="4" xr:uid="{00000000-0005-0000-0000-000002000000}"/>
    <cellStyle name="#,##0" xfId="1089" xr:uid="{00000000-0005-0000-0000-000003000000}"/>
    <cellStyle name="#.##0" xfId="1090" xr:uid="{00000000-0005-0000-0000-000004000000}"/>
    <cellStyle name="%" xfId="531" xr:uid="{00000000-0005-0000-0000-000005000000}"/>
    <cellStyle name=".d©y" xfId="1091" xr:uid="{00000000-0005-0000-0000-000006000000}"/>
    <cellStyle name="??" xfId="5" xr:uid="{00000000-0005-0000-0000-000007000000}"/>
    <cellStyle name="?? [0.00]_      " xfId="1093" xr:uid="{00000000-0005-0000-0000-000008000000}"/>
    <cellStyle name="?? [0]" xfId="6" xr:uid="{00000000-0005-0000-0000-000009000000}"/>
    <cellStyle name="?? [0] 2" xfId="532" xr:uid="{00000000-0005-0000-0000-00000A000000}"/>
    <cellStyle name="?? [0] 3" xfId="533" xr:uid="{00000000-0005-0000-0000-00000B000000}"/>
    <cellStyle name="?? [0] 4" xfId="534" xr:uid="{00000000-0005-0000-0000-00000C000000}"/>
    <cellStyle name="?? [0] 5" xfId="535" xr:uid="{00000000-0005-0000-0000-00000D000000}"/>
    <cellStyle name="?? [0] 6" xfId="536" xr:uid="{00000000-0005-0000-0000-00000E000000}"/>
    <cellStyle name="?? [0] 7" xfId="537" xr:uid="{00000000-0005-0000-0000-00000F000000}"/>
    <cellStyle name="?? 2" xfId="538" xr:uid="{00000000-0005-0000-0000-000010000000}"/>
    <cellStyle name="?? 3" xfId="539" xr:uid="{00000000-0005-0000-0000-000011000000}"/>
    <cellStyle name="?? 4" xfId="540" xr:uid="{00000000-0005-0000-0000-000012000000}"/>
    <cellStyle name="?? 5" xfId="541" xr:uid="{00000000-0005-0000-0000-000013000000}"/>
    <cellStyle name="?? 6" xfId="542" xr:uid="{00000000-0005-0000-0000-000014000000}"/>
    <cellStyle name="?? 7" xfId="543" xr:uid="{00000000-0005-0000-0000-000015000000}"/>
    <cellStyle name="?? 8" xfId="1092" xr:uid="{00000000-0005-0000-0000-000016000000}"/>
    <cellStyle name="?? 9" xfId="1908" xr:uid="{00000000-0005-0000-0000-000017000000}"/>
    <cellStyle name="?_x001d_??%U©÷u&amp;H©÷9_x0008_? s_x000a__x0007__x0001__x0001_" xfId="1094" xr:uid="{00000000-0005-0000-0000-000018000000}"/>
    <cellStyle name="?_x001d_??%U©÷u&amp;H©÷9_x0008_?_x0009_s_x000a__x0007__x0001__x0001_" xfId="1095" xr:uid="{00000000-0005-0000-0000-000019000000}"/>
    <cellStyle name="???? [0.00]_      " xfId="1096" xr:uid="{00000000-0005-0000-0000-00001A000000}"/>
    <cellStyle name="??????" xfId="1097" xr:uid="{00000000-0005-0000-0000-00001B000000}"/>
    <cellStyle name="????_      " xfId="1098" xr:uid="{00000000-0005-0000-0000-00001C000000}"/>
    <cellStyle name="???[0]_?? DI" xfId="544" xr:uid="{00000000-0005-0000-0000-00001D000000}"/>
    <cellStyle name="???_?? DI" xfId="545" xr:uid="{00000000-0005-0000-0000-00001E000000}"/>
    <cellStyle name="??[0]_BRE" xfId="546" xr:uid="{00000000-0005-0000-0000-00001F000000}"/>
    <cellStyle name="??_      " xfId="1099" xr:uid="{00000000-0005-0000-0000-000020000000}"/>
    <cellStyle name="??A? [0]_laroux_1_¢¬???¢â? " xfId="1100" xr:uid="{00000000-0005-0000-0000-000021000000}"/>
    <cellStyle name="??A?_laroux_1_¢¬???¢â? " xfId="1101" xr:uid="{00000000-0005-0000-0000-000022000000}"/>
    <cellStyle name="?¡±¢¥?_?¨ù??¢´¢¥_¢¬???¢â? " xfId="1102" xr:uid="{00000000-0005-0000-0000-000023000000}"/>
    <cellStyle name="_x0001_?¶æµ_x001b_ºß­ " xfId="1103" xr:uid="{00000000-0005-0000-0000-000024000000}"/>
    <cellStyle name="_x0001_?¶æµ_x001b_ºß­_" xfId="1104" xr:uid="{00000000-0005-0000-0000-000025000000}"/>
    <cellStyle name="?ðÇ%U?&amp;H?_x0008_?s_x000a__x0007__x0001__x0001_" xfId="1105" xr:uid="{00000000-0005-0000-0000-000026000000}"/>
    <cellStyle name="_x0001_\Ô" xfId="1106" xr:uid="{00000000-0005-0000-0000-000027000000}"/>
    <cellStyle name="_ADG_BaoGia_MEC_UPS-APC_120_30_10KVA_10mins" xfId="7" xr:uid="{00000000-0005-0000-0000-000028000000}"/>
    <cellStyle name="_Bang Chi tieu (2)" xfId="1107" xr:uid="{00000000-0005-0000-0000-000029000000}"/>
    <cellStyle name="_BANG DU TOAN DATACENTER_CIREN(20Rack)" xfId="8" xr:uid="{00000000-0005-0000-0000-00002A000000}"/>
    <cellStyle name="_BANG DU TOAN DATACENTER_VDC3_CAT6" xfId="9" xr:uid="{00000000-0005-0000-0000-00002B000000}"/>
    <cellStyle name="_BANG DU TOAN DATACENTER_VDC3_CAT6A_10G_2010_V1" xfId="10" xr:uid="{00000000-0005-0000-0000-00002C000000}"/>
    <cellStyle name="_bang phu luc tinh gia cuoc van chuyen theo 236" xfId="11" xr:uid="{00000000-0005-0000-0000-00002D000000}"/>
    <cellStyle name="_BCDT DASIAT" xfId="12" xr:uid="{00000000-0005-0000-0000-00002E000000}"/>
    <cellStyle name="_Bo TT&amp;TT-FM200 (ADI),13-01-2010" xfId="13" xr:uid="{00000000-0005-0000-0000-00002F000000}"/>
    <cellStyle name="_Book1" xfId="14" xr:uid="{00000000-0005-0000-0000-000030000000}"/>
    <cellStyle name="_Book1 2" xfId="1108" xr:uid="{00000000-0005-0000-0000-000031000000}"/>
    <cellStyle name="_Book1_1" xfId="1109" xr:uid="{00000000-0005-0000-0000-000032000000}"/>
    <cellStyle name="_Book1_Book1" xfId="1110" xr:uid="{00000000-0005-0000-0000-000033000000}"/>
    <cellStyle name="_Cau Phu Phuong" xfId="1111" xr:uid="{00000000-0005-0000-0000-000034000000}"/>
    <cellStyle name="_du toan" xfId="15" xr:uid="{00000000-0005-0000-0000-000035000000}"/>
    <cellStyle name="_Du toan CSDL QG of Sonnt" xfId="547" xr:uid="{00000000-0005-0000-0000-000036000000}"/>
    <cellStyle name="_Du toan CSDL QG of Sonnt_1.don gia xay PM lienketDW_V1.5_1050(1)" xfId="548" xr:uid="{00000000-0005-0000-0000-000037000000}"/>
    <cellStyle name="_DUATOANBAOLC_BANCUOI3" xfId="16" xr:uid="{00000000-0005-0000-0000-000038000000}"/>
    <cellStyle name="_Goi 1 A tham tra" xfId="1112" xr:uid="{00000000-0005-0000-0000-000039000000}"/>
    <cellStyle name="_Goi 2- My Ly Ban trinh" xfId="1113" xr:uid="{00000000-0005-0000-0000-00003A000000}"/>
    <cellStyle name="_Khoi_luong_thi_cong_Mui_Phun_Cua_Dat" xfId="1114" xr:uid="{00000000-0005-0000-0000-00003B000000}"/>
    <cellStyle name="_KT (2)" xfId="1115" xr:uid="{00000000-0005-0000-0000-00003C000000}"/>
    <cellStyle name="_KT (2)_1" xfId="1116" xr:uid="{00000000-0005-0000-0000-00003D000000}"/>
    <cellStyle name="_KT (2)_2" xfId="1117" xr:uid="{00000000-0005-0000-0000-00003E000000}"/>
    <cellStyle name="_KT (2)_2_TG-TH" xfId="1118" xr:uid="{00000000-0005-0000-0000-00003F000000}"/>
    <cellStyle name="_KT (2)_3" xfId="1119" xr:uid="{00000000-0005-0000-0000-000040000000}"/>
    <cellStyle name="_KT (2)_3_TG-TH" xfId="1120" xr:uid="{00000000-0005-0000-0000-000041000000}"/>
    <cellStyle name="_KT (2)_4" xfId="1121" xr:uid="{00000000-0005-0000-0000-000042000000}"/>
    <cellStyle name="_KT (2)_4_TG-TH" xfId="1122" xr:uid="{00000000-0005-0000-0000-000043000000}"/>
    <cellStyle name="_KT (2)_5" xfId="1123" xr:uid="{00000000-0005-0000-0000-000044000000}"/>
    <cellStyle name="_KT (2)_TG-TH" xfId="1124" xr:uid="{00000000-0005-0000-0000-000045000000}"/>
    <cellStyle name="_KT_TG" xfId="1125" xr:uid="{00000000-0005-0000-0000-000046000000}"/>
    <cellStyle name="_KT_TG_1" xfId="1126" xr:uid="{00000000-0005-0000-0000-000047000000}"/>
    <cellStyle name="_KT_TG_2" xfId="1127" xr:uid="{00000000-0005-0000-0000-000048000000}"/>
    <cellStyle name="_KT_TG_3" xfId="1128" xr:uid="{00000000-0005-0000-0000-000049000000}"/>
    <cellStyle name="_KT_TG_4" xfId="1129" xr:uid="{00000000-0005-0000-0000-00004A000000}"/>
    <cellStyle name="_phu luc 2, 6 cuoi" xfId="17" xr:uid="{00000000-0005-0000-0000-00004B000000}"/>
    <cellStyle name="_TDT" xfId="18" xr:uid="{00000000-0005-0000-0000-00004C000000}"/>
    <cellStyle name="_TG-TH" xfId="1130" xr:uid="{00000000-0005-0000-0000-00004D000000}"/>
    <cellStyle name="_TG-TH_1" xfId="1131" xr:uid="{00000000-0005-0000-0000-00004E000000}"/>
    <cellStyle name="_TG-TH_2" xfId="1132" xr:uid="{00000000-0005-0000-0000-00004F000000}"/>
    <cellStyle name="_TG-TH_3" xfId="1133" xr:uid="{00000000-0005-0000-0000-000050000000}"/>
    <cellStyle name="_TG-TH_4" xfId="1134" xr:uid="{00000000-0005-0000-0000-000051000000}"/>
    <cellStyle name="_TMDT son la thu hoi 31-3-08" xfId="19" xr:uid="{00000000-0005-0000-0000-000052000000}"/>
    <cellStyle name="_Tong_du_toan_VDB_V4.1" xfId="20" xr:uid="{00000000-0005-0000-0000-000053000000}"/>
    <cellStyle name="_TongHopLapDat" xfId="1135" xr:uid="{00000000-0005-0000-0000-000054000000}"/>
    <cellStyle name="_VASC_APC_12022009" xfId="21" xr:uid="{00000000-0005-0000-0000-000055000000}"/>
    <cellStyle name="_VNCert Project_Phase1_171008_Dau vao" xfId="22" xr:uid="{00000000-0005-0000-0000-000056000000}"/>
    <cellStyle name="_ÿÿÿÿÿ" xfId="1136" xr:uid="{00000000-0005-0000-0000-000057000000}"/>
    <cellStyle name="~1" xfId="1137" xr:uid="{00000000-0005-0000-0000-000058000000}"/>
    <cellStyle name="_x0001_¨c^ " xfId="1138" xr:uid="{00000000-0005-0000-0000-000059000000}"/>
    <cellStyle name="_x0001_¨c^[" xfId="1139" xr:uid="{00000000-0005-0000-0000-00005A000000}"/>
    <cellStyle name="_x0001_¨c^_" xfId="1140" xr:uid="{00000000-0005-0000-0000-00005B000000}"/>
    <cellStyle name="_x0001_¨Œc^ " xfId="1141" xr:uid="{00000000-0005-0000-0000-00005C000000}"/>
    <cellStyle name="_x0001_¨Œc^[" xfId="1142" xr:uid="{00000000-0005-0000-0000-00005D000000}"/>
    <cellStyle name="_x0001_¨Œc^_" xfId="1143" xr:uid="{00000000-0005-0000-0000-00005E000000}"/>
    <cellStyle name="’Ê‰Ý [0.00]_laroux" xfId="23" xr:uid="{00000000-0005-0000-0000-00005F000000}"/>
    <cellStyle name="’Ê‰Ý_laroux" xfId="24" xr:uid="{00000000-0005-0000-0000-000060000000}"/>
    <cellStyle name="_x0001_µÑTÖ " xfId="1144" xr:uid="{00000000-0005-0000-0000-000061000000}"/>
    <cellStyle name="_x0001_µÑTÖ_" xfId="1145" xr:uid="{00000000-0005-0000-0000-000062000000}"/>
    <cellStyle name="•W€_’·Šú‰p•¶" xfId="1146" xr:uid="{00000000-0005-0000-0000-000063000000}"/>
    <cellStyle name="•W_¯–ì" xfId="1147" xr:uid="{00000000-0005-0000-0000-000064000000}"/>
    <cellStyle name="W_MARINE" xfId="1148" xr:uid="{00000000-0005-0000-0000-000065000000}"/>
    <cellStyle name="0" xfId="1149" xr:uid="{00000000-0005-0000-0000-000066000000}"/>
    <cellStyle name="0,0_x000a__x000a_NA_x000a__x000a_" xfId="25" xr:uid="{00000000-0005-0000-0000-000067000000}"/>
    <cellStyle name="0,0_x000a__x000a_NA_x000a__x000a_ 2" xfId="26" xr:uid="{00000000-0005-0000-0000-000068000000}"/>
    <cellStyle name="0,0_x000d__x000a_NA_x000d__x000a_" xfId="27" xr:uid="{00000000-0005-0000-0000-000069000000}"/>
    <cellStyle name="0,0_x000d__x000a_NA_x000d__x000a_ 2" xfId="28" xr:uid="{00000000-0005-0000-0000-00006A000000}"/>
    <cellStyle name="0,0_x000d__x000a_NA_x000d__x000a_ 2 2" xfId="29" xr:uid="{00000000-0005-0000-0000-00006B000000}"/>
    <cellStyle name="0,0_x000d__x000a_NA_x000d__x000a_ 3" xfId="30" xr:uid="{00000000-0005-0000-0000-00006C000000}"/>
    <cellStyle name="0,0_x000d__x000a_NA_x000d__x000a_ 4" xfId="31" xr:uid="{00000000-0005-0000-0000-00006D000000}"/>
    <cellStyle name="0,0_x000d__x000a_NA_x000d__x000a__Video.Conf Ver Chinh thuc HNTH VP2" xfId="32" xr:uid="{00000000-0005-0000-0000-00006E000000}"/>
    <cellStyle name="0.0" xfId="1150" xr:uid="{00000000-0005-0000-0000-00006F000000}"/>
    <cellStyle name="0.00" xfId="1151" xr:uid="{00000000-0005-0000-0000-000070000000}"/>
    <cellStyle name="1" xfId="33" xr:uid="{00000000-0005-0000-0000-000071000000}"/>
    <cellStyle name="1 2" xfId="1153" xr:uid="{00000000-0005-0000-0000-000072000000}"/>
    <cellStyle name="1 3" xfId="1152" xr:uid="{00000000-0005-0000-0000-000073000000}"/>
    <cellStyle name="1_A che do KS +chi BQL" xfId="1154" xr:uid="{00000000-0005-0000-0000-000074000000}"/>
    <cellStyle name="1_BANG CAM COC GPMB 8km" xfId="1155" xr:uid="{00000000-0005-0000-0000-000075000000}"/>
    <cellStyle name="1_Bang tong hop khoi luong" xfId="1156" xr:uid="{00000000-0005-0000-0000-000076000000}"/>
    <cellStyle name="1_Book1" xfId="1157" xr:uid="{00000000-0005-0000-0000-000077000000}"/>
    <cellStyle name="1_Book1_1" xfId="1158" xr:uid="{00000000-0005-0000-0000-000078000000}"/>
    <cellStyle name="1_Book1_Book1" xfId="1159" xr:uid="{00000000-0005-0000-0000-000079000000}"/>
    <cellStyle name="1_Book1_CAU XOP XANG II(su­a)" xfId="1160" xr:uid="{00000000-0005-0000-0000-00007A000000}"/>
    <cellStyle name="1_Book1_Dap sai1" xfId="1161" xr:uid="{00000000-0005-0000-0000-00007B000000}"/>
    <cellStyle name="1_Book1_Dieu phoi dat goi 1" xfId="1162" xr:uid="{00000000-0005-0000-0000-00007C000000}"/>
    <cellStyle name="1_Book1_Dieu phoi dat goi 2" xfId="1163" xr:uid="{00000000-0005-0000-0000-00007D000000}"/>
    <cellStyle name="1_Book1_DT Kha thi ngay 11-2-06" xfId="1164" xr:uid="{00000000-0005-0000-0000-00007E000000}"/>
    <cellStyle name="1_Book1_DT ngay 04-01-2006" xfId="1165" xr:uid="{00000000-0005-0000-0000-00007F000000}"/>
    <cellStyle name="1_Book1_DT ngay 11-4-2006" xfId="1166" xr:uid="{00000000-0005-0000-0000-000080000000}"/>
    <cellStyle name="1_Book1_DT ngay 15-11-05" xfId="1167" xr:uid="{00000000-0005-0000-0000-000081000000}"/>
    <cellStyle name="1_Book1_Du toan KT-TCsua theo TT 03 - YC 471" xfId="1168" xr:uid="{00000000-0005-0000-0000-000082000000}"/>
    <cellStyle name="1_Book1_Du toan Phuong lam" xfId="1169" xr:uid="{00000000-0005-0000-0000-000083000000}"/>
    <cellStyle name="1_Book1_Du toan QL 27 (23-12-2005)" xfId="1170" xr:uid="{00000000-0005-0000-0000-000084000000}"/>
    <cellStyle name="1_Book1_DuAnKT ngay 11-2-2006" xfId="1171" xr:uid="{00000000-0005-0000-0000-000085000000}"/>
    <cellStyle name="1_Book1_Goi 1" xfId="1172" xr:uid="{00000000-0005-0000-0000-000086000000}"/>
    <cellStyle name="1_Book1_Goi thau so 2 (20-6-2006)" xfId="1173" xr:uid="{00000000-0005-0000-0000-000087000000}"/>
    <cellStyle name="1_Book1_Goi02(25-05-2006)" xfId="1174" xr:uid="{00000000-0005-0000-0000-000088000000}"/>
    <cellStyle name="1_Book1_K C N - HUNG DONG L.NHUA" xfId="1175" xr:uid="{00000000-0005-0000-0000-000089000000}"/>
    <cellStyle name="1_Book1_Khoi Luong Hoang Truong - Hoang Phu" xfId="1176" xr:uid="{00000000-0005-0000-0000-00008A000000}"/>
    <cellStyle name="1_Book1_Muong TL" xfId="1177" xr:uid="{00000000-0005-0000-0000-00008B000000}"/>
    <cellStyle name="1_Book1_Tuyen so 1-Km0+00 - Km0+852.56" xfId="1178" xr:uid="{00000000-0005-0000-0000-00008C000000}"/>
    <cellStyle name="1_C" xfId="1179" xr:uid="{00000000-0005-0000-0000-00008D000000}"/>
    <cellStyle name="1_Cau Hua Trai (TT 04)" xfId="1180" xr:uid="{00000000-0005-0000-0000-00008E000000}"/>
    <cellStyle name="1_Cau Thanh Ha 1" xfId="1181" xr:uid="{00000000-0005-0000-0000-00008F000000}"/>
    <cellStyle name="1_Cau thuy dien Ban La (Cu Anh)" xfId="1182" xr:uid="{00000000-0005-0000-0000-000090000000}"/>
    <cellStyle name="1_CAU XOP XANG II(su­a)" xfId="1183" xr:uid="{00000000-0005-0000-0000-000091000000}"/>
    <cellStyle name="1_Chi phi KS" xfId="1184" xr:uid="{00000000-0005-0000-0000-000092000000}"/>
    <cellStyle name="1_cong" xfId="1185" xr:uid="{00000000-0005-0000-0000-000093000000}"/>
    <cellStyle name="1_Dakt-Cau tinh Hua Phan" xfId="1186" xr:uid="{00000000-0005-0000-0000-000094000000}"/>
    <cellStyle name="1_DIEN" xfId="1187" xr:uid="{00000000-0005-0000-0000-000095000000}"/>
    <cellStyle name="1_Dieu phoi dat goi 1" xfId="1188" xr:uid="{00000000-0005-0000-0000-000096000000}"/>
    <cellStyle name="1_Dieu phoi dat goi 2" xfId="1189" xr:uid="{00000000-0005-0000-0000-000097000000}"/>
    <cellStyle name="1_Dinh muc thiet ke" xfId="1190" xr:uid="{00000000-0005-0000-0000-000098000000}"/>
    <cellStyle name="1_DONGIA" xfId="1191" xr:uid="{00000000-0005-0000-0000-000099000000}"/>
    <cellStyle name="1_DT Kha thi ngay 11-2-06" xfId="1192" xr:uid="{00000000-0005-0000-0000-00009A000000}"/>
    <cellStyle name="1_DT KT ngay 10-9-2005" xfId="1193" xr:uid="{00000000-0005-0000-0000-00009B000000}"/>
    <cellStyle name="1_DT ngay 04-01-2006" xfId="1194" xr:uid="{00000000-0005-0000-0000-00009C000000}"/>
    <cellStyle name="1_DT ngay 11-4-2006" xfId="1195" xr:uid="{00000000-0005-0000-0000-00009D000000}"/>
    <cellStyle name="1_DT ngay 15-11-05" xfId="1196" xr:uid="{00000000-0005-0000-0000-00009E000000}"/>
    <cellStyle name="1_Dtdchinh2397" xfId="1197" xr:uid="{00000000-0005-0000-0000-00009F000000}"/>
    <cellStyle name="1_DTXL goi 11(20-9-05)" xfId="1198" xr:uid="{00000000-0005-0000-0000-0000A0000000}"/>
    <cellStyle name="1_du toan" xfId="1199" xr:uid="{00000000-0005-0000-0000-0000A1000000}"/>
    <cellStyle name="1_du toan (03-11-05)" xfId="1200" xr:uid="{00000000-0005-0000-0000-0000A2000000}"/>
    <cellStyle name="1_Du toan (12-05-2005) Tham dinh" xfId="1201" xr:uid="{00000000-0005-0000-0000-0000A3000000}"/>
    <cellStyle name="1_Du toan (23-05-2005) Tham dinh" xfId="1202" xr:uid="{00000000-0005-0000-0000-0000A4000000}"/>
    <cellStyle name="1_Du toan (5 - 04 - 2004)" xfId="1203" xr:uid="{00000000-0005-0000-0000-0000A5000000}"/>
    <cellStyle name="1_Du toan (6-3-2005)" xfId="1204" xr:uid="{00000000-0005-0000-0000-0000A6000000}"/>
    <cellStyle name="1_Du toan (Ban A)" xfId="1205" xr:uid="{00000000-0005-0000-0000-0000A7000000}"/>
    <cellStyle name="1_Du toan (ngay 13 - 07 - 2004)" xfId="1206" xr:uid="{00000000-0005-0000-0000-0000A8000000}"/>
    <cellStyle name="1_Du toan 558 (Km17+508.12 - Km 22)" xfId="1207" xr:uid="{00000000-0005-0000-0000-0000A9000000}"/>
    <cellStyle name="1_Du toan bo sung (11-2004)" xfId="1208" xr:uid="{00000000-0005-0000-0000-0000AA000000}"/>
    <cellStyle name="1_Du toan Goi 1" xfId="1209" xr:uid="{00000000-0005-0000-0000-0000AB000000}"/>
    <cellStyle name="1_du toan goi 12" xfId="1210" xr:uid="{00000000-0005-0000-0000-0000AC000000}"/>
    <cellStyle name="1_Du toan Goi 2" xfId="1211" xr:uid="{00000000-0005-0000-0000-0000AD000000}"/>
    <cellStyle name="1_Du toan KT-TCsua theo TT 03 - YC 471" xfId="1212" xr:uid="{00000000-0005-0000-0000-0000AE000000}"/>
    <cellStyle name="1_Du toan ngay (28-10-2005)" xfId="1213" xr:uid="{00000000-0005-0000-0000-0000AF000000}"/>
    <cellStyle name="1_Du toan ngay 1-9-2004 (version 1)" xfId="1214" xr:uid="{00000000-0005-0000-0000-0000B0000000}"/>
    <cellStyle name="1_Du toan Phuong lam" xfId="1215" xr:uid="{00000000-0005-0000-0000-0000B1000000}"/>
    <cellStyle name="1_Du toan QL 27 (23-12-2005)" xfId="1216" xr:uid="{00000000-0005-0000-0000-0000B2000000}"/>
    <cellStyle name="1_DuAnKT ngay 11-2-2006" xfId="1217" xr:uid="{00000000-0005-0000-0000-0000B3000000}"/>
    <cellStyle name="1_Gia_VL cau-JIBIC-Ha-tinh" xfId="1218" xr:uid="{00000000-0005-0000-0000-0000B4000000}"/>
    <cellStyle name="1_Gia_VLQL48_duyet " xfId="1219" xr:uid="{00000000-0005-0000-0000-0000B5000000}"/>
    <cellStyle name="1_goi 1" xfId="1220" xr:uid="{00000000-0005-0000-0000-0000B6000000}"/>
    <cellStyle name="1_Goi 1 (TT04)" xfId="1221" xr:uid="{00000000-0005-0000-0000-0000B7000000}"/>
    <cellStyle name="1_goi 1 duyet theo luong mo (an)" xfId="1222" xr:uid="{00000000-0005-0000-0000-0000B8000000}"/>
    <cellStyle name="1_Goi 1_1" xfId="1223" xr:uid="{00000000-0005-0000-0000-0000B9000000}"/>
    <cellStyle name="1_Goi so 1" xfId="1224" xr:uid="{00000000-0005-0000-0000-0000BA000000}"/>
    <cellStyle name="1_Goi thau so 2 (20-6-2006)" xfId="1225" xr:uid="{00000000-0005-0000-0000-0000BB000000}"/>
    <cellStyle name="1_Goi02(25-05-2006)" xfId="1226" xr:uid="{00000000-0005-0000-0000-0000BC000000}"/>
    <cellStyle name="1_Goi1N206" xfId="1227" xr:uid="{00000000-0005-0000-0000-0000BD000000}"/>
    <cellStyle name="1_Goi2N206" xfId="1228" xr:uid="{00000000-0005-0000-0000-0000BE000000}"/>
    <cellStyle name="1_Goi4N216" xfId="1229" xr:uid="{00000000-0005-0000-0000-0000BF000000}"/>
    <cellStyle name="1_Goi5N216" xfId="1230" xr:uid="{00000000-0005-0000-0000-0000C0000000}"/>
    <cellStyle name="1_Hoi Song" xfId="1231" xr:uid="{00000000-0005-0000-0000-0000C1000000}"/>
    <cellStyle name="1_HT-LO" xfId="1232" xr:uid="{00000000-0005-0000-0000-0000C2000000}"/>
    <cellStyle name="1_Khoi luong" xfId="1233" xr:uid="{00000000-0005-0000-0000-0000C3000000}"/>
    <cellStyle name="1_Khoi luong doan 1" xfId="1234" xr:uid="{00000000-0005-0000-0000-0000C4000000}"/>
    <cellStyle name="1_Khoi Luong Hoang Truong - Hoang Phu" xfId="1235" xr:uid="{00000000-0005-0000-0000-0000C5000000}"/>
    <cellStyle name="1_Kl6-6-05" xfId="1236" xr:uid="{00000000-0005-0000-0000-0000C6000000}"/>
    <cellStyle name="1_Klnutgiao" xfId="1237" xr:uid="{00000000-0005-0000-0000-0000C7000000}"/>
    <cellStyle name="1_KLPA2s" xfId="1238" xr:uid="{00000000-0005-0000-0000-0000C8000000}"/>
    <cellStyle name="1_KlQdinhduyet" xfId="1239" xr:uid="{00000000-0005-0000-0000-0000C9000000}"/>
    <cellStyle name="1_KlQL4goi5KCS" xfId="1240" xr:uid="{00000000-0005-0000-0000-0000CA000000}"/>
    <cellStyle name="1_Kltayth" xfId="1241" xr:uid="{00000000-0005-0000-0000-0000CB000000}"/>
    <cellStyle name="1_KltaythQDduyet" xfId="1242" xr:uid="{00000000-0005-0000-0000-0000CC000000}"/>
    <cellStyle name="1_Kluong4-2004" xfId="1243" xr:uid="{00000000-0005-0000-0000-0000CD000000}"/>
    <cellStyle name="1_Luong A6" xfId="1244" xr:uid="{00000000-0005-0000-0000-0000CE000000}"/>
    <cellStyle name="1_maugiacotaluy" xfId="1245" xr:uid="{00000000-0005-0000-0000-0000CF000000}"/>
    <cellStyle name="1_My Thanh Son Thanh" xfId="1246" xr:uid="{00000000-0005-0000-0000-0000D0000000}"/>
    <cellStyle name="1_Nhom I" xfId="1247" xr:uid="{00000000-0005-0000-0000-0000D1000000}"/>
    <cellStyle name="1_Project N.Du" xfId="1248" xr:uid="{00000000-0005-0000-0000-0000D2000000}"/>
    <cellStyle name="1_Project N.Du.dien" xfId="1249" xr:uid="{00000000-0005-0000-0000-0000D3000000}"/>
    <cellStyle name="1_Project QL4" xfId="1250" xr:uid="{00000000-0005-0000-0000-0000D4000000}"/>
    <cellStyle name="1_Project QL4 goi 7" xfId="1251" xr:uid="{00000000-0005-0000-0000-0000D5000000}"/>
    <cellStyle name="1_Project QL4 goi5" xfId="1252" xr:uid="{00000000-0005-0000-0000-0000D6000000}"/>
    <cellStyle name="1_Project QL4 goi8" xfId="1253" xr:uid="{00000000-0005-0000-0000-0000D7000000}"/>
    <cellStyle name="1_QL1A-SUA2005" xfId="1254" xr:uid="{00000000-0005-0000-0000-0000D8000000}"/>
    <cellStyle name="1_Sheet1" xfId="1255" xr:uid="{00000000-0005-0000-0000-0000D9000000}"/>
    <cellStyle name="1_SUA MAI23" xfId="1256" xr:uid="{00000000-0005-0000-0000-0000DA000000}"/>
    <cellStyle name="1_SuoiTon" xfId="1257" xr:uid="{00000000-0005-0000-0000-0000DB000000}"/>
    <cellStyle name="1_t" xfId="1258" xr:uid="{00000000-0005-0000-0000-0000DC000000}"/>
    <cellStyle name="1_Tay THoa" xfId="1259" xr:uid="{00000000-0005-0000-0000-0000DD000000}"/>
    <cellStyle name="1_Tong hop DT dieu chinh duong 38-95" xfId="1260" xr:uid="{00000000-0005-0000-0000-0000DE000000}"/>
    <cellStyle name="1_Tong hop khoi luong duong 557 (30-5-2006)" xfId="1261" xr:uid="{00000000-0005-0000-0000-0000DF000000}"/>
    <cellStyle name="1_Tong muc dau tu" xfId="1262" xr:uid="{00000000-0005-0000-0000-0000E0000000}"/>
    <cellStyle name="1_TRUNG PMU 5" xfId="1263" xr:uid="{00000000-0005-0000-0000-0000E1000000}"/>
    <cellStyle name="1_Tuyen so 1-Km0+00 - Km0+852.56" xfId="1264" xr:uid="{00000000-0005-0000-0000-0000E2000000}"/>
    <cellStyle name="1_VatLieu 3 cau -NA" xfId="1265" xr:uid="{00000000-0005-0000-0000-0000E3000000}"/>
    <cellStyle name="1_ÿÿÿÿÿ" xfId="1266" xr:uid="{00000000-0005-0000-0000-0000E4000000}"/>
    <cellStyle name="1_ÿÿÿÿÿ_1" xfId="1267" xr:uid="{00000000-0005-0000-0000-0000E5000000}"/>
    <cellStyle name="1_ÿÿÿÿÿ_Book1" xfId="1268" xr:uid="{00000000-0005-0000-0000-0000E6000000}"/>
    <cellStyle name="1_ÿÿÿÿÿ_Tong hop DT dieu chinh duong 38-95" xfId="1269" xr:uid="{00000000-0005-0000-0000-0000E7000000}"/>
    <cellStyle name="_x0001_1¼„½(" xfId="1270" xr:uid="{00000000-0005-0000-0000-0000E8000000}"/>
    <cellStyle name="_x0001_1¼½(" xfId="1271" xr:uid="{00000000-0005-0000-0000-0000E9000000}"/>
    <cellStyle name="18" xfId="1272" xr:uid="{00000000-0005-0000-0000-0000EA000000}"/>
    <cellStyle name="¹éºÐÀ²_      " xfId="1273" xr:uid="{00000000-0005-0000-0000-0000EB000000}"/>
    <cellStyle name="2" xfId="34" xr:uid="{00000000-0005-0000-0000-0000EC000000}"/>
    <cellStyle name="2 2" xfId="1274" xr:uid="{00000000-0005-0000-0000-0000ED000000}"/>
    <cellStyle name="2_A che do KS +chi BQL" xfId="1275" xr:uid="{00000000-0005-0000-0000-0000EE000000}"/>
    <cellStyle name="2_BANG CAM COC GPMB 8km" xfId="1276" xr:uid="{00000000-0005-0000-0000-0000EF000000}"/>
    <cellStyle name="2_Bang tong hop khoi luong" xfId="1277" xr:uid="{00000000-0005-0000-0000-0000F0000000}"/>
    <cellStyle name="2_Book1" xfId="1278" xr:uid="{00000000-0005-0000-0000-0000F1000000}"/>
    <cellStyle name="2_Book1_1" xfId="1279" xr:uid="{00000000-0005-0000-0000-0000F2000000}"/>
    <cellStyle name="2_Book1_Book1" xfId="1280" xr:uid="{00000000-0005-0000-0000-0000F3000000}"/>
    <cellStyle name="2_Book1_CAU XOP XANG II(su­a)" xfId="1281" xr:uid="{00000000-0005-0000-0000-0000F4000000}"/>
    <cellStyle name="2_Book1_Dap sai1" xfId="1282" xr:uid="{00000000-0005-0000-0000-0000F5000000}"/>
    <cellStyle name="2_Book1_Dieu phoi dat goi 1" xfId="1283" xr:uid="{00000000-0005-0000-0000-0000F6000000}"/>
    <cellStyle name="2_Book1_Dieu phoi dat goi 2" xfId="1284" xr:uid="{00000000-0005-0000-0000-0000F7000000}"/>
    <cellStyle name="2_Book1_DT Kha thi ngay 11-2-06" xfId="1285" xr:uid="{00000000-0005-0000-0000-0000F8000000}"/>
    <cellStyle name="2_Book1_DT ngay 04-01-2006" xfId="1286" xr:uid="{00000000-0005-0000-0000-0000F9000000}"/>
    <cellStyle name="2_Book1_DT ngay 11-4-2006" xfId="1287" xr:uid="{00000000-0005-0000-0000-0000FA000000}"/>
    <cellStyle name="2_Book1_DT ngay 15-11-05" xfId="1288" xr:uid="{00000000-0005-0000-0000-0000FB000000}"/>
    <cellStyle name="2_Book1_Du toan KT-TCsua theo TT 03 - YC 471" xfId="1289" xr:uid="{00000000-0005-0000-0000-0000FC000000}"/>
    <cellStyle name="2_Book1_Du toan Phuong lam" xfId="1290" xr:uid="{00000000-0005-0000-0000-0000FD000000}"/>
    <cellStyle name="2_Book1_Du toan QL 27 (23-12-2005)" xfId="1291" xr:uid="{00000000-0005-0000-0000-0000FE000000}"/>
    <cellStyle name="2_Book1_DuAnKT ngay 11-2-2006" xfId="1292" xr:uid="{00000000-0005-0000-0000-0000FF000000}"/>
    <cellStyle name="2_Book1_Goi 1" xfId="1293" xr:uid="{00000000-0005-0000-0000-000000010000}"/>
    <cellStyle name="2_Book1_Goi thau so 2 (20-6-2006)" xfId="1294" xr:uid="{00000000-0005-0000-0000-000001010000}"/>
    <cellStyle name="2_Book1_Goi02(25-05-2006)" xfId="1295" xr:uid="{00000000-0005-0000-0000-000002010000}"/>
    <cellStyle name="2_Book1_K C N - HUNG DONG L.NHUA" xfId="1296" xr:uid="{00000000-0005-0000-0000-000003010000}"/>
    <cellStyle name="2_Book1_Khoi Luong Hoang Truong - Hoang Phu" xfId="1297" xr:uid="{00000000-0005-0000-0000-000004010000}"/>
    <cellStyle name="2_Book1_Muong TL" xfId="1298" xr:uid="{00000000-0005-0000-0000-000005010000}"/>
    <cellStyle name="2_Book1_Tuyen so 1-Km0+00 - Km0+852.56" xfId="1299" xr:uid="{00000000-0005-0000-0000-000006010000}"/>
    <cellStyle name="2_C" xfId="1300" xr:uid="{00000000-0005-0000-0000-000007010000}"/>
    <cellStyle name="2_Cau Hua Trai (TT 04)" xfId="1301" xr:uid="{00000000-0005-0000-0000-000008010000}"/>
    <cellStyle name="2_Cau Thanh Ha 1" xfId="1302" xr:uid="{00000000-0005-0000-0000-000009010000}"/>
    <cellStyle name="2_Cau thuy dien Ban La (Cu Anh)" xfId="1303" xr:uid="{00000000-0005-0000-0000-00000A010000}"/>
    <cellStyle name="2_CAU XOP XANG II(su­a)" xfId="1304" xr:uid="{00000000-0005-0000-0000-00000B010000}"/>
    <cellStyle name="2_Chi phi KS" xfId="1305" xr:uid="{00000000-0005-0000-0000-00000C010000}"/>
    <cellStyle name="2_cong" xfId="1306" xr:uid="{00000000-0005-0000-0000-00000D010000}"/>
    <cellStyle name="2_Dakt-Cau tinh Hua Phan" xfId="1307" xr:uid="{00000000-0005-0000-0000-00000E010000}"/>
    <cellStyle name="2_DIEN" xfId="1308" xr:uid="{00000000-0005-0000-0000-00000F010000}"/>
    <cellStyle name="2_Dieu phoi dat goi 1" xfId="1309" xr:uid="{00000000-0005-0000-0000-000010010000}"/>
    <cellStyle name="2_Dieu phoi dat goi 2" xfId="1310" xr:uid="{00000000-0005-0000-0000-000011010000}"/>
    <cellStyle name="2_Dinh muc thiet ke" xfId="1311" xr:uid="{00000000-0005-0000-0000-000012010000}"/>
    <cellStyle name="2_DONGIA" xfId="1312" xr:uid="{00000000-0005-0000-0000-000013010000}"/>
    <cellStyle name="2_DT Kha thi ngay 11-2-06" xfId="1313" xr:uid="{00000000-0005-0000-0000-000014010000}"/>
    <cellStyle name="2_DT KT ngay 10-9-2005" xfId="1314" xr:uid="{00000000-0005-0000-0000-000015010000}"/>
    <cellStyle name="2_DT ngay 04-01-2006" xfId="1315" xr:uid="{00000000-0005-0000-0000-000016010000}"/>
    <cellStyle name="2_DT ngay 11-4-2006" xfId="1316" xr:uid="{00000000-0005-0000-0000-000017010000}"/>
    <cellStyle name="2_DT ngay 15-11-05" xfId="1317" xr:uid="{00000000-0005-0000-0000-000018010000}"/>
    <cellStyle name="2_Dtdchinh2397" xfId="1318" xr:uid="{00000000-0005-0000-0000-000019010000}"/>
    <cellStyle name="2_DTXL goi 11(20-9-05)" xfId="1319" xr:uid="{00000000-0005-0000-0000-00001A010000}"/>
    <cellStyle name="2_du toan" xfId="1320" xr:uid="{00000000-0005-0000-0000-00001B010000}"/>
    <cellStyle name="2_du toan (03-11-05)" xfId="1321" xr:uid="{00000000-0005-0000-0000-00001C010000}"/>
    <cellStyle name="2_Du toan (12-05-2005) Tham dinh" xfId="1322" xr:uid="{00000000-0005-0000-0000-00001D010000}"/>
    <cellStyle name="2_Du toan (23-05-2005) Tham dinh" xfId="1323" xr:uid="{00000000-0005-0000-0000-00001E010000}"/>
    <cellStyle name="2_Du toan (5 - 04 - 2004)" xfId="1324" xr:uid="{00000000-0005-0000-0000-00001F010000}"/>
    <cellStyle name="2_Du toan (6-3-2005)" xfId="1325" xr:uid="{00000000-0005-0000-0000-000020010000}"/>
    <cellStyle name="2_Du toan (Ban A)" xfId="1326" xr:uid="{00000000-0005-0000-0000-000021010000}"/>
    <cellStyle name="2_Du toan (ngay 13 - 07 - 2004)" xfId="1327" xr:uid="{00000000-0005-0000-0000-000022010000}"/>
    <cellStyle name="2_Du toan 558 (Km17+508.12 - Km 22)" xfId="1328" xr:uid="{00000000-0005-0000-0000-000023010000}"/>
    <cellStyle name="2_Du toan bo sung (11-2004)" xfId="1329" xr:uid="{00000000-0005-0000-0000-000024010000}"/>
    <cellStyle name="2_Du toan Goi 1" xfId="1330" xr:uid="{00000000-0005-0000-0000-000025010000}"/>
    <cellStyle name="2_du toan goi 12" xfId="1331" xr:uid="{00000000-0005-0000-0000-000026010000}"/>
    <cellStyle name="2_Du toan Goi 2" xfId="1332" xr:uid="{00000000-0005-0000-0000-000027010000}"/>
    <cellStyle name="2_Du toan KT-TCsua theo TT 03 - YC 471" xfId="1333" xr:uid="{00000000-0005-0000-0000-000028010000}"/>
    <cellStyle name="2_Du toan ngay (28-10-2005)" xfId="1334" xr:uid="{00000000-0005-0000-0000-000029010000}"/>
    <cellStyle name="2_Du toan ngay 1-9-2004 (version 1)" xfId="1335" xr:uid="{00000000-0005-0000-0000-00002A010000}"/>
    <cellStyle name="2_Du toan Phuong lam" xfId="1336" xr:uid="{00000000-0005-0000-0000-00002B010000}"/>
    <cellStyle name="2_Du toan QL 27 (23-12-2005)" xfId="1337" xr:uid="{00000000-0005-0000-0000-00002C010000}"/>
    <cellStyle name="2_DuAnKT ngay 11-2-2006" xfId="1338" xr:uid="{00000000-0005-0000-0000-00002D010000}"/>
    <cellStyle name="2_Gia_VL cau-JIBIC-Ha-tinh" xfId="1339" xr:uid="{00000000-0005-0000-0000-00002E010000}"/>
    <cellStyle name="2_Gia_VLQL48_duyet " xfId="1340" xr:uid="{00000000-0005-0000-0000-00002F010000}"/>
    <cellStyle name="2_goi 1" xfId="1341" xr:uid="{00000000-0005-0000-0000-000030010000}"/>
    <cellStyle name="2_Goi 1 (TT04)" xfId="1342" xr:uid="{00000000-0005-0000-0000-000031010000}"/>
    <cellStyle name="2_goi 1 duyet theo luong mo (an)" xfId="1343" xr:uid="{00000000-0005-0000-0000-000032010000}"/>
    <cellStyle name="2_Goi 1_1" xfId="1344" xr:uid="{00000000-0005-0000-0000-000033010000}"/>
    <cellStyle name="2_Goi so 1" xfId="1345" xr:uid="{00000000-0005-0000-0000-000034010000}"/>
    <cellStyle name="2_Goi thau so 2 (20-6-2006)" xfId="1346" xr:uid="{00000000-0005-0000-0000-000035010000}"/>
    <cellStyle name="2_Goi02(25-05-2006)" xfId="1347" xr:uid="{00000000-0005-0000-0000-000036010000}"/>
    <cellStyle name="2_Goi1N206" xfId="1348" xr:uid="{00000000-0005-0000-0000-000037010000}"/>
    <cellStyle name="2_Goi2N206" xfId="1349" xr:uid="{00000000-0005-0000-0000-000038010000}"/>
    <cellStyle name="2_Goi4N216" xfId="1350" xr:uid="{00000000-0005-0000-0000-000039010000}"/>
    <cellStyle name="2_Goi5N216" xfId="1351" xr:uid="{00000000-0005-0000-0000-00003A010000}"/>
    <cellStyle name="2_Hoi Song" xfId="1352" xr:uid="{00000000-0005-0000-0000-00003B010000}"/>
    <cellStyle name="2_HT-LO" xfId="1353" xr:uid="{00000000-0005-0000-0000-00003C010000}"/>
    <cellStyle name="2_Khoi luong" xfId="1354" xr:uid="{00000000-0005-0000-0000-00003D010000}"/>
    <cellStyle name="2_Khoi luong doan 1" xfId="1355" xr:uid="{00000000-0005-0000-0000-00003E010000}"/>
    <cellStyle name="2_Khoi Luong Hoang Truong - Hoang Phu" xfId="1356" xr:uid="{00000000-0005-0000-0000-00003F010000}"/>
    <cellStyle name="2_Kl6-6-05" xfId="1357" xr:uid="{00000000-0005-0000-0000-000040010000}"/>
    <cellStyle name="2_Klnutgiao" xfId="1358" xr:uid="{00000000-0005-0000-0000-000041010000}"/>
    <cellStyle name="2_KLPA2s" xfId="1359" xr:uid="{00000000-0005-0000-0000-000042010000}"/>
    <cellStyle name="2_KlQdinhduyet" xfId="1360" xr:uid="{00000000-0005-0000-0000-000043010000}"/>
    <cellStyle name="2_KlQL4goi5KCS" xfId="1361" xr:uid="{00000000-0005-0000-0000-000044010000}"/>
    <cellStyle name="2_Kltayth" xfId="1362" xr:uid="{00000000-0005-0000-0000-000045010000}"/>
    <cellStyle name="2_KltaythQDduyet" xfId="1363" xr:uid="{00000000-0005-0000-0000-000046010000}"/>
    <cellStyle name="2_Kluong4-2004" xfId="1364" xr:uid="{00000000-0005-0000-0000-000047010000}"/>
    <cellStyle name="2_Luong A6" xfId="1365" xr:uid="{00000000-0005-0000-0000-000048010000}"/>
    <cellStyle name="2_maugiacotaluy" xfId="1366" xr:uid="{00000000-0005-0000-0000-000049010000}"/>
    <cellStyle name="2_My Thanh Son Thanh" xfId="1367" xr:uid="{00000000-0005-0000-0000-00004A010000}"/>
    <cellStyle name="2_Nhom I" xfId="1368" xr:uid="{00000000-0005-0000-0000-00004B010000}"/>
    <cellStyle name="2_Project N.Du" xfId="1369" xr:uid="{00000000-0005-0000-0000-00004C010000}"/>
    <cellStyle name="2_Project N.Du.dien" xfId="1370" xr:uid="{00000000-0005-0000-0000-00004D010000}"/>
    <cellStyle name="2_Project QL4" xfId="1371" xr:uid="{00000000-0005-0000-0000-00004E010000}"/>
    <cellStyle name="2_Project QL4 goi 7" xfId="1372" xr:uid="{00000000-0005-0000-0000-00004F010000}"/>
    <cellStyle name="2_Project QL4 goi5" xfId="1373" xr:uid="{00000000-0005-0000-0000-000050010000}"/>
    <cellStyle name="2_Project QL4 goi8" xfId="1374" xr:uid="{00000000-0005-0000-0000-000051010000}"/>
    <cellStyle name="2_QL1A-SUA2005" xfId="1375" xr:uid="{00000000-0005-0000-0000-000052010000}"/>
    <cellStyle name="2_Sheet1" xfId="1376" xr:uid="{00000000-0005-0000-0000-000053010000}"/>
    <cellStyle name="2_SUA MAI23" xfId="1377" xr:uid="{00000000-0005-0000-0000-000054010000}"/>
    <cellStyle name="2_SuoiTon" xfId="1378" xr:uid="{00000000-0005-0000-0000-000055010000}"/>
    <cellStyle name="2_t" xfId="1379" xr:uid="{00000000-0005-0000-0000-000056010000}"/>
    <cellStyle name="2_Tay THoa" xfId="1380" xr:uid="{00000000-0005-0000-0000-000057010000}"/>
    <cellStyle name="2_Tong hop DT dieu chinh duong 38-95" xfId="1381" xr:uid="{00000000-0005-0000-0000-000058010000}"/>
    <cellStyle name="2_Tong hop khoi luong duong 557 (30-5-2006)" xfId="1382" xr:uid="{00000000-0005-0000-0000-000059010000}"/>
    <cellStyle name="2_Tong muc dau tu" xfId="1383" xr:uid="{00000000-0005-0000-0000-00005A010000}"/>
    <cellStyle name="2_TRUNG PMU 5" xfId="1384" xr:uid="{00000000-0005-0000-0000-00005B010000}"/>
    <cellStyle name="2_Tuyen so 1-Km0+00 - Km0+852.56" xfId="1385" xr:uid="{00000000-0005-0000-0000-00005C010000}"/>
    <cellStyle name="2_VatLieu 3 cau -NA" xfId="1386" xr:uid="{00000000-0005-0000-0000-00005D010000}"/>
    <cellStyle name="2_ÿÿÿÿÿ" xfId="1387" xr:uid="{00000000-0005-0000-0000-00005E010000}"/>
    <cellStyle name="2_ÿÿÿÿÿ_1" xfId="1388" xr:uid="{00000000-0005-0000-0000-00005F010000}"/>
    <cellStyle name="2_ÿÿÿÿÿ_Book1" xfId="1389" xr:uid="{00000000-0005-0000-0000-000060010000}"/>
    <cellStyle name="2_ÿÿÿÿÿ_Tong hop DT dieu chinh duong 38-95" xfId="1390" xr:uid="{00000000-0005-0000-0000-000061010000}"/>
    <cellStyle name="20" xfId="549" xr:uid="{00000000-0005-0000-0000-000062010000}"/>
    <cellStyle name="20% - Accent1 2" xfId="35" xr:uid="{00000000-0005-0000-0000-000063010000}"/>
    <cellStyle name="20% - Accent1 2 2" xfId="550" xr:uid="{00000000-0005-0000-0000-000064010000}"/>
    <cellStyle name="20% - Accent2 2" xfId="36" xr:uid="{00000000-0005-0000-0000-000065010000}"/>
    <cellStyle name="20% - Accent2 2 2" xfId="551" xr:uid="{00000000-0005-0000-0000-000066010000}"/>
    <cellStyle name="20% - Accent3 2" xfId="37" xr:uid="{00000000-0005-0000-0000-000067010000}"/>
    <cellStyle name="20% - Accent3 2 2" xfId="552" xr:uid="{00000000-0005-0000-0000-000068010000}"/>
    <cellStyle name="20% - Accent4 2" xfId="38" xr:uid="{00000000-0005-0000-0000-000069010000}"/>
    <cellStyle name="20% - Accent4 2 2" xfId="553" xr:uid="{00000000-0005-0000-0000-00006A010000}"/>
    <cellStyle name="20% - Accent5 2" xfId="39" xr:uid="{00000000-0005-0000-0000-00006B010000}"/>
    <cellStyle name="20% - Accent5 2 2" xfId="554" xr:uid="{00000000-0005-0000-0000-00006C010000}"/>
    <cellStyle name="20% - Accent6 2" xfId="40" xr:uid="{00000000-0005-0000-0000-00006D010000}"/>
    <cellStyle name="20% - Accent6 2 2" xfId="555" xr:uid="{00000000-0005-0000-0000-00006E010000}"/>
    <cellStyle name="20% - Nhấn1" xfId="556" xr:uid="{00000000-0005-0000-0000-00006F010000}"/>
    <cellStyle name="20% - Nhấn2" xfId="557" xr:uid="{00000000-0005-0000-0000-000070010000}"/>
    <cellStyle name="20% - Nhấn3" xfId="558" xr:uid="{00000000-0005-0000-0000-000071010000}"/>
    <cellStyle name="20% - Nhấn4" xfId="559" xr:uid="{00000000-0005-0000-0000-000072010000}"/>
    <cellStyle name="20% - Nhấn5" xfId="560" xr:uid="{00000000-0005-0000-0000-000073010000}"/>
    <cellStyle name="20% - Nhấn6" xfId="561" xr:uid="{00000000-0005-0000-0000-000074010000}"/>
    <cellStyle name="-2001" xfId="1391" xr:uid="{00000000-0005-0000-0000-000075010000}"/>
    <cellStyle name="3" xfId="41" xr:uid="{00000000-0005-0000-0000-000076010000}"/>
    <cellStyle name="3 2" xfId="1392" xr:uid="{00000000-0005-0000-0000-000077010000}"/>
    <cellStyle name="3_A che do KS +chi BQL" xfId="1393" xr:uid="{00000000-0005-0000-0000-000078010000}"/>
    <cellStyle name="3_BANG CAM COC GPMB 8km" xfId="1394" xr:uid="{00000000-0005-0000-0000-000079010000}"/>
    <cellStyle name="3_Bang tong hop khoi luong" xfId="1395" xr:uid="{00000000-0005-0000-0000-00007A010000}"/>
    <cellStyle name="3_Book1" xfId="1396" xr:uid="{00000000-0005-0000-0000-00007B010000}"/>
    <cellStyle name="3_Book1_1" xfId="1397" xr:uid="{00000000-0005-0000-0000-00007C010000}"/>
    <cellStyle name="3_Book1_Book1" xfId="1398" xr:uid="{00000000-0005-0000-0000-00007D010000}"/>
    <cellStyle name="3_Book1_CAU XOP XANG II(su­a)" xfId="1399" xr:uid="{00000000-0005-0000-0000-00007E010000}"/>
    <cellStyle name="3_Book1_Dap sai1" xfId="1400" xr:uid="{00000000-0005-0000-0000-00007F010000}"/>
    <cellStyle name="3_Book1_Dieu phoi dat goi 1" xfId="1401" xr:uid="{00000000-0005-0000-0000-000080010000}"/>
    <cellStyle name="3_Book1_Dieu phoi dat goi 2" xfId="1402" xr:uid="{00000000-0005-0000-0000-000081010000}"/>
    <cellStyle name="3_Book1_DT Kha thi ngay 11-2-06" xfId="1403" xr:uid="{00000000-0005-0000-0000-000082010000}"/>
    <cellStyle name="3_Book1_DT ngay 04-01-2006" xfId="1404" xr:uid="{00000000-0005-0000-0000-000083010000}"/>
    <cellStyle name="3_Book1_DT ngay 11-4-2006" xfId="1405" xr:uid="{00000000-0005-0000-0000-000084010000}"/>
    <cellStyle name="3_Book1_DT ngay 15-11-05" xfId="1406" xr:uid="{00000000-0005-0000-0000-000085010000}"/>
    <cellStyle name="3_Book1_Du toan KT-TCsua theo TT 03 - YC 471" xfId="1407" xr:uid="{00000000-0005-0000-0000-000086010000}"/>
    <cellStyle name="3_Book1_Du toan Phuong lam" xfId="1408" xr:uid="{00000000-0005-0000-0000-000087010000}"/>
    <cellStyle name="3_Book1_Du toan QL 27 (23-12-2005)" xfId="1409" xr:uid="{00000000-0005-0000-0000-000088010000}"/>
    <cellStyle name="3_Book1_DuAnKT ngay 11-2-2006" xfId="1410" xr:uid="{00000000-0005-0000-0000-000089010000}"/>
    <cellStyle name="3_Book1_Goi 1" xfId="1411" xr:uid="{00000000-0005-0000-0000-00008A010000}"/>
    <cellStyle name="3_Book1_Goi thau so 2 (20-6-2006)" xfId="1412" xr:uid="{00000000-0005-0000-0000-00008B010000}"/>
    <cellStyle name="3_Book1_Goi02(25-05-2006)" xfId="1413" xr:uid="{00000000-0005-0000-0000-00008C010000}"/>
    <cellStyle name="3_Book1_K C N - HUNG DONG L.NHUA" xfId="1414" xr:uid="{00000000-0005-0000-0000-00008D010000}"/>
    <cellStyle name="3_Book1_Khoi Luong Hoang Truong - Hoang Phu" xfId="1415" xr:uid="{00000000-0005-0000-0000-00008E010000}"/>
    <cellStyle name="3_Book1_Muong TL" xfId="1416" xr:uid="{00000000-0005-0000-0000-00008F010000}"/>
    <cellStyle name="3_Book1_Tuyen so 1-Km0+00 - Km0+852.56" xfId="1417" xr:uid="{00000000-0005-0000-0000-000090010000}"/>
    <cellStyle name="3_C" xfId="1418" xr:uid="{00000000-0005-0000-0000-000091010000}"/>
    <cellStyle name="3_Cau Hua Trai (TT 04)" xfId="1419" xr:uid="{00000000-0005-0000-0000-000092010000}"/>
    <cellStyle name="3_Cau Thanh Ha 1" xfId="1420" xr:uid="{00000000-0005-0000-0000-000093010000}"/>
    <cellStyle name="3_Cau thuy dien Ban La (Cu Anh)" xfId="1421" xr:uid="{00000000-0005-0000-0000-000094010000}"/>
    <cellStyle name="3_CAU XOP XANG II(su­a)" xfId="1422" xr:uid="{00000000-0005-0000-0000-000095010000}"/>
    <cellStyle name="3_Chi phi KS" xfId="1423" xr:uid="{00000000-0005-0000-0000-000096010000}"/>
    <cellStyle name="3_cong" xfId="1424" xr:uid="{00000000-0005-0000-0000-000097010000}"/>
    <cellStyle name="3_Dakt-Cau tinh Hua Phan" xfId="1425" xr:uid="{00000000-0005-0000-0000-000098010000}"/>
    <cellStyle name="3_DIEN" xfId="1426" xr:uid="{00000000-0005-0000-0000-000099010000}"/>
    <cellStyle name="3_Dieu phoi dat goi 1" xfId="1427" xr:uid="{00000000-0005-0000-0000-00009A010000}"/>
    <cellStyle name="3_Dieu phoi dat goi 2" xfId="1428" xr:uid="{00000000-0005-0000-0000-00009B010000}"/>
    <cellStyle name="3_Dinh muc thiet ke" xfId="1429" xr:uid="{00000000-0005-0000-0000-00009C010000}"/>
    <cellStyle name="3_DONGIA" xfId="1430" xr:uid="{00000000-0005-0000-0000-00009D010000}"/>
    <cellStyle name="3_DT Kha thi ngay 11-2-06" xfId="1431" xr:uid="{00000000-0005-0000-0000-00009E010000}"/>
    <cellStyle name="3_DT KT ngay 10-9-2005" xfId="1432" xr:uid="{00000000-0005-0000-0000-00009F010000}"/>
    <cellStyle name="3_DT ngay 04-01-2006" xfId="1433" xr:uid="{00000000-0005-0000-0000-0000A0010000}"/>
    <cellStyle name="3_DT ngay 11-4-2006" xfId="1434" xr:uid="{00000000-0005-0000-0000-0000A1010000}"/>
    <cellStyle name="3_DT ngay 15-11-05" xfId="1435" xr:uid="{00000000-0005-0000-0000-0000A2010000}"/>
    <cellStyle name="3_Dtdchinh2397" xfId="1436" xr:uid="{00000000-0005-0000-0000-0000A3010000}"/>
    <cellStyle name="3_DTXL goi 11(20-9-05)" xfId="1437" xr:uid="{00000000-0005-0000-0000-0000A4010000}"/>
    <cellStyle name="3_du toan" xfId="1438" xr:uid="{00000000-0005-0000-0000-0000A5010000}"/>
    <cellStyle name="3_du toan (03-11-05)" xfId="1439" xr:uid="{00000000-0005-0000-0000-0000A6010000}"/>
    <cellStyle name="3_Du toan (12-05-2005) Tham dinh" xfId="1440" xr:uid="{00000000-0005-0000-0000-0000A7010000}"/>
    <cellStyle name="3_Du toan (23-05-2005) Tham dinh" xfId="1441" xr:uid="{00000000-0005-0000-0000-0000A8010000}"/>
    <cellStyle name="3_Du toan (5 - 04 - 2004)" xfId="1442" xr:uid="{00000000-0005-0000-0000-0000A9010000}"/>
    <cellStyle name="3_Du toan (6-3-2005)" xfId="1443" xr:uid="{00000000-0005-0000-0000-0000AA010000}"/>
    <cellStyle name="3_Du toan (Ban A)" xfId="1444" xr:uid="{00000000-0005-0000-0000-0000AB010000}"/>
    <cellStyle name="3_Du toan (ngay 13 - 07 - 2004)" xfId="1445" xr:uid="{00000000-0005-0000-0000-0000AC010000}"/>
    <cellStyle name="3_Du toan 558 (Km17+508.12 - Km 22)" xfId="1446" xr:uid="{00000000-0005-0000-0000-0000AD010000}"/>
    <cellStyle name="3_Du toan bo sung (11-2004)" xfId="1447" xr:uid="{00000000-0005-0000-0000-0000AE010000}"/>
    <cellStyle name="3_Du toan Goi 1" xfId="1448" xr:uid="{00000000-0005-0000-0000-0000AF010000}"/>
    <cellStyle name="3_du toan goi 12" xfId="1449" xr:uid="{00000000-0005-0000-0000-0000B0010000}"/>
    <cellStyle name="3_Du toan Goi 2" xfId="1450" xr:uid="{00000000-0005-0000-0000-0000B1010000}"/>
    <cellStyle name="3_Du toan KT-TCsua theo TT 03 - YC 471" xfId="1451" xr:uid="{00000000-0005-0000-0000-0000B2010000}"/>
    <cellStyle name="3_Du toan ngay (28-10-2005)" xfId="1452" xr:uid="{00000000-0005-0000-0000-0000B3010000}"/>
    <cellStyle name="3_Du toan ngay 1-9-2004 (version 1)" xfId="1453" xr:uid="{00000000-0005-0000-0000-0000B4010000}"/>
    <cellStyle name="3_Du toan Phuong lam" xfId="1454" xr:uid="{00000000-0005-0000-0000-0000B5010000}"/>
    <cellStyle name="3_Du toan QL 27 (23-12-2005)" xfId="1455" xr:uid="{00000000-0005-0000-0000-0000B6010000}"/>
    <cellStyle name="3_DuAnKT ngay 11-2-2006" xfId="1456" xr:uid="{00000000-0005-0000-0000-0000B7010000}"/>
    <cellStyle name="3_Gia_VL cau-JIBIC-Ha-tinh" xfId="1457" xr:uid="{00000000-0005-0000-0000-0000B8010000}"/>
    <cellStyle name="3_Gia_VLQL48_duyet " xfId="1458" xr:uid="{00000000-0005-0000-0000-0000B9010000}"/>
    <cellStyle name="3_goi 1" xfId="1459" xr:uid="{00000000-0005-0000-0000-0000BA010000}"/>
    <cellStyle name="3_Goi 1 (TT04)" xfId="1460" xr:uid="{00000000-0005-0000-0000-0000BB010000}"/>
    <cellStyle name="3_goi 1 duyet theo luong mo (an)" xfId="1461" xr:uid="{00000000-0005-0000-0000-0000BC010000}"/>
    <cellStyle name="3_Goi 1_1" xfId="1462" xr:uid="{00000000-0005-0000-0000-0000BD010000}"/>
    <cellStyle name="3_Goi so 1" xfId="1463" xr:uid="{00000000-0005-0000-0000-0000BE010000}"/>
    <cellStyle name="3_Goi thau so 2 (20-6-2006)" xfId="1464" xr:uid="{00000000-0005-0000-0000-0000BF010000}"/>
    <cellStyle name="3_Goi02(25-05-2006)" xfId="1465" xr:uid="{00000000-0005-0000-0000-0000C0010000}"/>
    <cellStyle name="3_Goi1N206" xfId="1466" xr:uid="{00000000-0005-0000-0000-0000C1010000}"/>
    <cellStyle name="3_Goi2N206" xfId="1467" xr:uid="{00000000-0005-0000-0000-0000C2010000}"/>
    <cellStyle name="3_Goi4N216" xfId="1468" xr:uid="{00000000-0005-0000-0000-0000C3010000}"/>
    <cellStyle name="3_Goi5N216" xfId="1469" xr:uid="{00000000-0005-0000-0000-0000C4010000}"/>
    <cellStyle name="3_Hoi Song" xfId="1470" xr:uid="{00000000-0005-0000-0000-0000C5010000}"/>
    <cellStyle name="3_HT-LO" xfId="1471" xr:uid="{00000000-0005-0000-0000-0000C6010000}"/>
    <cellStyle name="3_Khoi luong" xfId="1472" xr:uid="{00000000-0005-0000-0000-0000C7010000}"/>
    <cellStyle name="3_Khoi luong doan 1" xfId="1473" xr:uid="{00000000-0005-0000-0000-0000C8010000}"/>
    <cellStyle name="3_Khoi Luong Hoang Truong - Hoang Phu" xfId="1474" xr:uid="{00000000-0005-0000-0000-0000C9010000}"/>
    <cellStyle name="3_Kl6-6-05" xfId="1475" xr:uid="{00000000-0005-0000-0000-0000CA010000}"/>
    <cellStyle name="3_Klnutgiao" xfId="1476" xr:uid="{00000000-0005-0000-0000-0000CB010000}"/>
    <cellStyle name="3_KLPA2s" xfId="1477" xr:uid="{00000000-0005-0000-0000-0000CC010000}"/>
    <cellStyle name="3_KlQdinhduyet" xfId="1478" xr:uid="{00000000-0005-0000-0000-0000CD010000}"/>
    <cellStyle name="3_KlQL4goi5KCS" xfId="1479" xr:uid="{00000000-0005-0000-0000-0000CE010000}"/>
    <cellStyle name="3_Kltayth" xfId="1480" xr:uid="{00000000-0005-0000-0000-0000CF010000}"/>
    <cellStyle name="3_KltaythQDduyet" xfId="1481" xr:uid="{00000000-0005-0000-0000-0000D0010000}"/>
    <cellStyle name="3_Kluong4-2004" xfId="1482" xr:uid="{00000000-0005-0000-0000-0000D1010000}"/>
    <cellStyle name="3_Luong A6" xfId="1483" xr:uid="{00000000-0005-0000-0000-0000D2010000}"/>
    <cellStyle name="3_maugiacotaluy" xfId="1484" xr:uid="{00000000-0005-0000-0000-0000D3010000}"/>
    <cellStyle name="3_My Thanh Son Thanh" xfId="1485" xr:uid="{00000000-0005-0000-0000-0000D4010000}"/>
    <cellStyle name="3_Nhom I" xfId="1486" xr:uid="{00000000-0005-0000-0000-0000D5010000}"/>
    <cellStyle name="3_Project N.Du" xfId="1487" xr:uid="{00000000-0005-0000-0000-0000D6010000}"/>
    <cellStyle name="3_Project N.Du.dien" xfId="1488" xr:uid="{00000000-0005-0000-0000-0000D7010000}"/>
    <cellStyle name="3_Project QL4" xfId="1489" xr:uid="{00000000-0005-0000-0000-0000D8010000}"/>
    <cellStyle name="3_Project QL4 goi 7" xfId="1490" xr:uid="{00000000-0005-0000-0000-0000D9010000}"/>
    <cellStyle name="3_Project QL4 goi5" xfId="1491" xr:uid="{00000000-0005-0000-0000-0000DA010000}"/>
    <cellStyle name="3_Project QL4 goi8" xfId="1492" xr:uid="{00000000-0005-0000-0000-0000DB010000}"/>
    <cellStyle name="3_QL1A-SUA2005" xfId="1493" xr:uid="{00000000-0005-0000-0000-0000DC010000}"/>
    <cellStyle name="3_Sheet1" xfId="1494" xr:uid="{00000000-0005-0000-0000-0000DD010000}"/>
    <cellStyle name="3_SUA MAI23" xfId="1495" xr:uid="{00000000-0005-0000-0000-0000DE010000}"/>
    <cellStyle name="3_SuoiTon" xfId="1496" xr:uid="{00000000-0005-0000-0000-0000DF010000}"/>
    <cellStyle name="3_t" xfId="1497" xr:uid="{00000000-0005-0000-0000-0000E0010000}"/>
    <cellStyle name="3_Tay THoa" xfId="1498" xr:uid="{00000000-0005-0000-0000-0000E1010000}"/>
    <cellStyle name="3_Tong hop DT dieu chinh duong 38-95" xfId="1499" xr:uid="{00000000-0005-0000-0000-0000E2010000}"/>
    <cellStyle name="3_Tong hop khoi luong duong 557 (30-5-2006)" xfId="1500" xr:uid="{00000000-0005-0000-0000-0000E3010000}"/>
    <cellStyle name="3_Tong muc dau tu" xfId="1501" xr:uid="{00000000-0005-0000-0000-0000E4010000}"/>
    <cellStyle name="3_Tuyen so 1-Km0+00 - Km0+852.56" xfId="1502" xr:uid="{00000000-0005-0000-0000-0000E5010000}"/>
    <cellStyle name="3_VatLieu 3 cau -NA" xfId="1503" xr:uid="{00000000-0005-0000-0000-0000E6010000}"/>
    <cellStyle name="3_ÿÿÿÿÿ" xfId="1504" xr:uid="{00000000-0005-0000-0000-0000E7010000}"/>
    <cellStyle name="3_ÿÿÿÿÿ_1" xfId="1505" xr:uid="{00000000-0005-0000-0000-0000E8010000}"/>
    <cellStyle name="4" xfId="42" xr:uid="{00000000-0005-0000-0000-0000E9010000}"/>
    <cellStyle name="4 2" xfId="1506" xr:uid="{00000000-0005-0000-0000-0000EA010000}"/>
    <cellStyle name="4_A che do KS +chi BQL" xfId="1507" xr:uid="{00000000-0005-0000-0000-0000EB010000}"/>
    <cellStyle name="4_BANG CAM COC GPMB 8km" xfId="1508" xr:uid="{00000000-0005-0000-0000-0000EC010000}"/>
    <cellStyle name="4_Bang tong hop khoi luong" xfId="1509" xr:uid="{00000000-0005-0000-0000-0000ED010000}"/>
    <cellStyle name="4_Book1" xfId="1510" xr:uid="{00000000-0005-0000-0000-0000EE010000}"/>
    <cellStyle name="4_Book1_1" xfId="1511" xr:uid="{00000000-0005-0000-0000-0000EF010000}"/>
    <cellStyle name="4_Book1_Book1" xfId="1512" xr:uid="{00000000-0005-0000-0000-0000F0010000}"/>
    <cellStyle name="4_Book1_CAU XOP XANG II(su­a)" xfId="1513" xr:uid="{00000000-0005-0000-0000-0000F1010000}"/>
    <cellStyle name="4_Book1_Dap sai1" xfId="1514" xr:uid="{00000000-0005-0000-0000-0000F2010000}"/>
    <cellStyle name="4_Book1_Dieu phoi dat goi 1" xfId="1515" xr:uid="{00000000-0005-0000-0000-0000F3010000}"/>
    <cellStyle name="4_Book1_Dieu phoi dat goi 2" xfId="1516" xr:uid="{00000000-0005-0000-0000-0000F4010000}"/>
    <cellStyle name="4_Book1_DT Kha thi ngay 11-2-06" xfId="1517" xr:uid="{00000000-0005-0000-0000-0000F5010000}"/>
    <cellStyle name="4_Book1_DT ngay 04-01-2006" xfId="1518" xr:uid="{00000000-0005-0000-0000-0000F6010000}"/>
    <cellStyle name="4_Book1_DT ngay 11-4-2006" xfId="1519" xr:uid="{00000000-0005-0000-0000-0000F7010000}"/>
    <cellStyle name="4_Book1_DT ngay 15-11-05" xfId="1520" xr:uid="{00000000-0005-0000-0000-0000F8010000}"/>
    <cellStyle name="4_Book1_Du toan KT-TCsua theo TT 03 - YC 471" xfId="1521" xr:uid="{00000000-0005-0000-0000-0000F9010000}"/>
    <cellStyle name="4_Book1_Du toan Phuong lam" xfId="1522" xr:uid="{00000000-0005-0000-0000-0000FA010000}"/>
    <cellStyle name="4_Book1_Du toan QL 27 (23-12-2005)" xfId="1523" xr:uid="{00000000-0005-0000-0000-0000FB010000}"/>
    <cellStyle name="4_Book1_DuAnKT ngay 11-2-2006" xfId="1524" xr:uid="{00000000-0005-0000-0000-0000FC010000}"/>
    <cellStyle name="4_Book1_Goi 1" xfId="1525" xr:uid="{00000000-0005-0000-0000-0000FD010000}"/>
    <cellStyle name="4_Book1_Goi thau so 2 (20-6-2006)" xfId="1526" xr:uid="{00000000-0005-0000-0000-0000FE010000}"/>
    <cellStyle name="4_Book1_Goi02(25-05-2006)" xfId="1527" xr:uid="{00000000-0005-0000-0000-0000FF010000}"/>
    <cellStyle name="4_Book1_K C N - HUNG DONG L.NHUA" xfId="1528" xr:uid="{00000000-0005-0000-0000-000000020000}"/>
    <cellStyle name="4_Book1_Khoi Luong Hoang Truong - Hoang Phu" xfId="1529" xr:uid="{00000000-0005-0000-0000-000001020000}"/>
    <cellStyle name="4_Book1_Muong TL" xfId="1530" xr:uid="{00000000-0005-0000-0000-000002020000}"/>
    <cellStyle name="4_Book1_Tuyen so 1-Km0+00 - Km0+852.56" xfId="1531" xr:uid="{00000000-0005-0000-0000-000003020000}"/>
    <cellStyle name="4_C" xfId="1532" xr:uid="{00000000-0005-0000-0000-000004020000}"/>
    <cellStyle name="4_Cau Hua Trai (TT 04)" xfId="1533" xr:uid="{00000000-0005-0000-0000-000005020000}"/>
    <cellStyle name="4_Cau Thanh Ha 1" xfId="1534" xr:uid="{00000000-0005-0000-0000-000006020000}"/>
    <cellStyle name="4_Cau thuy dien Ban La (Cu Anh)" xfId="1535" xr:uid="{00000000-0005-0000-0000-000007020000}"/>
    <cellStyle name="4_CAU XOP XANG II(su­a)" xfId="1536" xr:uid="{00000000-0005-0000-0000-000008020000}"/>
    <cellStyle name="4_Chi phi KS" xfId="1537" xr:uid="{00000000-0005-0000-0000-000009020000}"/>
    <cellStyle name="4_cong" xfId="1538" xr:uid="{00000000-0005-0000-0000-00000A020000}"/>
    <cellStyle name="4_Dakt-Cau tinh Hua Phan" xfId="1539" xr:uid="{00000000-0005-0000-0000-00000B020000}"/>
    <cellStyle name="4_DIEN" xfId="1540" xr:uid="{00000000-0005-0000-0000-00000C020000}"/>
    <cellStyle name="4_Dieu phoi dat goi 1" xfId="1541" xr:uid="{00000000-0005-0000-0000-00000D020000}"/>
    <cellStyle name="4_Dieu phoi dat goi 2" xfId="1542" xr:uid="{00000000-0005-0000-0000-00000E020000}"/>
    <cellStyle name="4_Dinh muc thiet ke" xfId="1543" xr:uid="{00000000-0005-0000-0000-00000F020000}"/>
    <cellStyle name="4_DONGIA" xfId="1544" xr:uid="{00000000-0005-0000-0000-000010020000}"/>
    <cellStyle name="4_DT Kha thi ngay 11-2-06" xfId="1545" xr:uid="{00000000-0005-0000-0000-000011020000}"/>
    <cellStyle name="4_DT KT ngay 10-9-2005" xfId="1546" xr:uid="{00000000-0005-0000-0000-000012020000}"/>
    <cellStyle name="4_DT ngay 04-01-2006" xfId="1547" xr:uid="{00000000-0005-0000-0000-000013020000}"/>
    <cellStyle name="4_DT ngay 11-4-2006" xfId="1548" xr:uid="{00000000-0005-0000-0000-000014020000}"/>
    <cellStyle name="4_DT ngay 15-11-05" xfId="1549" xr:uid="{00000000-0005-0000-0000-000015020000}"/>
    <cellStyle name="4_Dtdchinh2397" xfId="1550" xr:uid="{00000000-0005-0000-0000-000016020000}"/>
    <cellStyle name="4_DTXL goi 11(20-9-05)" xfId="1551" xr:uid="{00000000-0005-0000-0000-000017020000}"/>
    <cellStyle name="4_du toan" xfId="1552" xr:uid="{00000000-0005-0000-0000-000018020000}"/>
    <cellStyle name="4_du toan (03-11-05)" xfId="1553" xr:uid="{00000000-0005-0000-0000-000019020000}"/>
    <cellStyle name="4_Du toan (12-05-2005) Tham dinh" xfId="1554" xr:uid="{00000000-0005-0000-0000-00001A020000}"/>
    <cellStyle name="4_Du toan (23-05-2005) Tham dinh" xfId="1555" xr:uid="{00000000-0005-0000-0000-00001B020000}"/>
    <cellStyle name="4_Du toan (5 - 04 - 2004)" xfId="1556" xr:uid="{00000000-0005-0000-0000-00001C020000}"/>
    <cellStyle name="4_Du toan (6-3-2005)" xfId="1557" xr:uid="{00000000-0005-0000-0000-00001D020000}"/>
    <cellStyle name="4_Du toan (Ban A)" xfId="1558" xr:uid="{00000000-0005-0000-0000-00001E020000}"/>
    <cellStyle name="4_Du toan (ngay 13 - 07 - 2004)" xfId="1559" xr:uid="{00000000-0005-0000-0000-00001F020000}"/>
    <cellStyle name="4_Du toan 558 (Km17+508.12 - Km 22)" xfId="1560" xr:uid="{00000000-0005-0000-0000-000020020000}"/>
    <cellStyle name="4_Du toan bo sung (11-2004)" xfId="1561" xr:uid="{00000000-0005-0000-0000-000021020000}"/>
    <cellStyle name="4_Du toan Goi 1" xfId="1562" xr:uid="{00000000-0005-0000-0000-000022020000}"/>
    <cellStyle name="4_du toan goi 12" xfId="1563" xr:uid="{00000000-0005-0000-0000-000023020000}"/>
    <cellStyle name="4_Du toan Goi 2" xfId="1564" xr:uid="{00000000-0005-0000-0000-000024020000}"/>
    <cellStyle name="4_Du toan KT-TCsua theo TT 03 - YC 471" xfId="1565" xr:uid="{00000000-0005-0000-0000-000025020000}"/>
    <cellStyle name="4_Du toan ngay (28-10-2005)" xfId="1566" xr:uid="{00000000-0005-0000-0000-000026020000}"/>
    <cellStyle name="4_Du toan ngay 1-9-2004 (version 1)" xfId="1567" xr:uid="{00000000-0005-0000-0000-000027020000}"/>
    <cellStyle name="4_Du toan Phuong lam" xfId="1568" xr:uid="{00000000-0005-0000-0000-000028020000}"/>
    <cellStyle name="4_Du toan QL 27 (23-12-2005)" xfId="1569" xr:uid="{00000000-0005-0000-0000-000029020000}"/>
    <cellStyle name="4_DuAnKT ngay 11-2-2006" xfId="1570" xr:uid="{00000000-0005-0000-0000-00002A020000}"/>
    <cellStyle name="4_Gia_VL cau-JIBIC-Ha-tinh" xfId="1571" xr:uid="{00000000-0005-0000-0000-00002B020000}"/>
    <cellStyle name="4_Gia_VLQL48_duyet " xfId="1572" xr:uid="{00000000-0005-0000-0000-00002C020000}"/>
    <cellStyle name="4_goi 1" xfId="1573" xr:uid="{00000000-0005-0000-0000-00002D020000}"/>
    <cellStyle name="4_Goi 1 (TT04)" xfId="1574" xr:uid="{00000000-0005-0000-0000-00002E020000}"/>
    <cellStyle name="4_goi 1 duyet theo luong mo (an)" xfId="1575" xr:uid="{00000000-0005-0000-0000-00002F020000}"/>
    <cellStyle name="4_Goi 1_1" xfId="1576" xr:uid="{00000000-0005-0000-0000-000030020000}"/>
    <cellStyle name="4_Goi so 1" xfId="1577" xr:uid="{00000000-0005-0000-0000-000031020000}"/>
    <cellStyle name="4_Goi thau so 2 (20-6-2006)" xfId="1578" xr:uid="{00000000-0005-0000-0000-000032020000}"/>
    <cellStyle name="4_Goi02(25-05-2006)" xfId="1579" xr:uid="{00000000-0005-0000-0000-000033020000}"/>
    <cellStyle name="4_Goi1N206" xfId="1580" xr:uid="{00000000-0005-0000-0000-000034020000}"/>
    <cellStyle name="4_Goi2N206" xfId="1581" xr:uid="{00000000-0005-0000-0000-000035020000}"/>
    <cellStyle name="4_Goi4N216" xfId="1582" xr:uid="{00000000-0005-0000-0000-000036020000}"/>
    <cellStyle name="4_Goi5N216" xfId="1583" xr:uid="{00000000-0005-0000-0000-000037020000}"/>
    <cellStyle name="4_Hoi Song" xfId="1584" xr:uid="{00000000-0005-0000-0000-000038020000}"/>
    <cellStyle name="4_HT-LO" xfId="1585" xr:uid="{00000000-0005-0000-0000-000039020000}"/>
    <cellStyle name="4_Khoi luong" xfId="1586" xr:uid="{00000000-0005-0000-0000-00003A020000}"/>
    <cellStyle name="4_Khoi luong doan 1" xfId="1587" xr:uid="{00000000-0005-0000-0000-00003B020000}"/>
    <cellStyle name="4_Khoi Luong Hoang Truong - Hoang Phu" xfId="1588" xr:uid="{00000000-0005-0000-0000-00003C020000}"/>
    <cellStyle name="4_Kl6-6-05" xfId="1589" xr:uid="{00000000-0005-0000-0000-00003D020000}"/>
    <cellStyle name="4_Klnutgiao" xfId="1590" xr:uid="{00000000-0005-0000-0000-00003E020000}"/>
    <cellStyle name="4_KLPA2s" xfId="1591" xr:uid="{00000000-0005-0000-0000-00003F020000}"/>
    <cellStyle name="4_KlQdinhduyet" xfId="1592" xr:uid="{00000000-0005-0000-0000-000040020000}"/>
    <cellStyle name="4_KlQL4goi5KCS" xfId="1593" xr:uid="{00000000-0005-0000-0000-000041020000}"/>
    <cellStyle name="4_Kltayth" xfId="1594" xr:uid="{00000000-0005-0000-0000-000042020000}"/>
    <cellStyle name="4_KltaythQDduyet" xfId="1595" xr:uid="{00000000-0005-0000-0000-000043020000}"/>
    <cellStyle name="4_Kluong4-2004" xfId="1596" xr:uid="{00000000-0005-0000-0000-000044020000}"/>
    <cellStyle name="4_Luong A6" xfId="1597" xr:uid="{00000000-0005-0000-0000-000045020000}"/>
    <cellStyle name="4_maugiacotaluy" xfId="1598" xr:uid="{00000000-0005-0000-0000-000046020000}"/>
    <cellStyle name="4_My Thanh Son Thanh" xfId="1599" xr:uid="{00000000-0005-0000-0000-000047020000}"/>
    <cellStyle name="4_Nhom I" xfId="1600" xr:uid="{00000000-0005-0000-0000-000048020000}"/>
    <cellStyle name="4_Project N.Du" xfId="1601" xr:uid="{00000000-0005-0000-0000-000049020000}"/>
    <cellStyle name="4_Project N.Du.dien" xfId="1602" xr:uid="{00000000-0005-0000-0000-00004A020000}"/>
    <cellStyle name="4_Project QL4" xfId="1603" xr:uid="{00000000-0005-0000-0000-00004B020000}"/>
    <cellStyle name="4_Project QL4 goi 7" xfId="1604" xr:uid="{00000000-0005-0000-0000-00004C020000}"/>
    <cellStyle name="4_Project QL4 goi5" xfId="1605" xr:uid="{00000000-0005-0000-0000-00004D020000}"/>
    <cellStyle name="4_Project QL4 goi8" xfId="1606" xr:uid="{00000000-0005-0000-0000-00004E020000}"/>
    <cellStyle name="4_QL1A-SUA2005" xfId="1607" xr:uid="{00000000-0005-0000-0000-00004F020000}"/>
    <cellStyle name="4_Sheet1" xfId="1608" xr:uid="{00000000-0005-0000-0000-000050020000}"/>
    <cellStyle name="4_SUA MAI23" xfId="1609" xr:uid="{00000000-0005-0000-0000-000051020000}"/>
    <cellStyle name="4_SuoiTon" xfId="1610" xr:uid="{00000000-0005-0000-0000-000052020000}"/>
    <cellStyle name="4_t" xfId="1611" xr:uid="{00000000-0005-0000-0000-000053020000}"/>
    <cellStyle name="4_Tay THoa" xfId="1612" xr:uid="{00000000-0005-0000-0000-000054020000}"/>
    <cellStyle name="4_Tong hop DT dieu chinh duong 38-95" xfId="1613" xr:uid="{00000000-0005-0000-0000-000055020000}"/>
    <cellStyle name="4_Tong hop khoi luong duong 557 (30-5-2006)" xfId="1614" xr:uid="{00000000-0005-0000-0000-000056020000}"/>
    <cellStyle name="4_Tong muc dau tu" xfId="1615" xr:uid="{00000000-0005-0000-0000-000057020000}"/>
    <cellStyle name="4_Tuyen so 1-Km0+00 - Km0+852.56" xfId="1616" xr:uid="{00000000-0005-0000-0000-000058020000}"/>
    <cellStyle name="4_VatLieu 3 cau -NA" xfId="1617" xr:uid="{00000000-0005-0000-0000-000059020000}"/>
    <cellStyle name="4_ÿÿÿÿÿ" xfId="1618" xr:uid="{00000000-0005-0000-0000-00005A020000}"/>
    <cellStyle name="4_ÿÿÿÿÿ_1" xfId="1619" xr:uid="{00000000-0005-0000-0000-00005B020000}"/>
    <cellStyle name="40% - Accent1 2" xfId="43" xr:uid="{00000000-0005-0000-0000-00005C020000}"/>
    <cellStyle name="40% - Accent1 2 2" xfId="562" xr:uid="{00000000-0005-0000-0000-00005D020000}"/>
    <cellStyle name="40% - Accent2 2" xfId="44" xr:uid="{00000000-0005-0000-0000-00005E020000}"/>
    <cellStyle name="40% - Accent2 2 2" xfId="563" xr:uid="{00000000-0005-0000-0000-00005F020000}"/>
    <cellStyle name="40% - Accent3 2" xfId="45" xr:uid="{00000000-0005-0000-0000-000060020000}"/>
    <cellStyle name="40% - Accent3 2 2" xfId="564" xr:uid="{00000000-0005-0000-0000-000061020000}"/>
    <cellStyle name="40% - Accent4 2" xfId="46" xr:uid="{00000000-0005-0000-0000-000062020000}"/>
    <cellStyle name="40% - Accent4 2 2" xfId="565" xr:uid="{00000000-0005-0000-0000-000063020000}"/>
    <cellStyle name="40% - Accent5 2" xfId="47" xr:uid="{00000000-0005-0000-0000-000064020000}"/>
    <cellStyle name="40% - Accent5 2 2" xfId="566" xr:uid="{00000000-0005-0000-0000-000065020000}"/>
    <cellStyle name="40% - Accent6 2" xfId="48" xr:uid="{00000000-0005-0000-0000-000066020000}"/>
    <cellStyle name="40% - Accent6 2 2" xfId="567" xr:uid="{00000000-0005-0000-0000-000067020000}"/>
    <cellStyle name="40% - Nhấn1" xfId="568" xr:uid="{00000000-0005-0000-0000-000068020000}"/>
    <cellStyle name="40% - Nhấn2" xfId="569" xr:uid="{00000000-0005-0000-0000-000069020000}"/>
    <cellStyle name="40% - Nhấn3" xfId="570" xr:uid="{00000000-0005-0000-0000-00006A020000}"/>
    <cellStyle name="40% - Nhấn4" xfId="571" xr:uid="{00000000-0005-0000-0000-00006B020000}"/>
    <cellStyle name="40% - Nhấn5" xfId="572" xr:uid="{00000000-0005-0000-0000-00006C020000}"/>
    <cellStyle name="40% - Nhấn6" xfId="573" xr:uid="{00000000-0005-0000-0000-00006D020000}"/>
    <cellStyle name="52" xfId="574" xr:uid="{00000000-0005-0000-0000-00006E020000}"/>
    <cellStyle name="6" xfId="575" xr:uid="{00000000-0005-0000-0000-00006F020000}"/>
    <cellStyle name="6_1.don gia xay PM lienketDW_V1.5_1050(1)" xfId="576" xr:uid="{00000000-0005-0000-0000-000070020000}"/>
    <cellStyle name="6_Book1" xfId="577" xr:uid="{00000000-0005-0000-0000-000071020000}"/>
    <cellStyle name="6_Book1_1.don gia xay PM lienketDW_V1.5_1050(1)" xfId="578" xr:uid="{00000000-0005-0000-0000-000072020000}"/>
    <cellStyle name="6_Du_toan 09.9.2011 new" xfId="579" xr:uid="{00000000-0005-0000-0000-000073020000}"/>
    <cellStyle name="6_Du_toan 09.9.2011 new_1.don gia xay PM lienketDW_V1.5_1050(1)" xfId="580" xr:uid="{00000000-0005-0000-0000-000074020000}"/>
    <cellStyle name="60% - Accent1 2" xfId="49" xr:uid="{00000000-0005-0000-0000-000075020000}"/>
    <cellStyle name="60% - Accent1 2 2" xfId="581" xr:uid="{00000000-0005-0000-0000-000076020000}"/>
    <cellStyle name="60% - Accent2 2" xfId="50" xr:uid="{00000000-0005-0000-0000-000077020000}"/>
    <cellStyle name="60% - Accent2 2 2" xfId="582" xr:uid="{00000000-0005-0000-0000-000078020000}"/>
    <cellStyle name="60% - Accent3 2" xfId="51" xr:uid="{00000000-0005-0000-0000-000079020000}"/>
    <cellStyle name="60% - Accent3 2 2" xfId="583" xr:uid="{00000000-0005-0000-0000-00007A020000}"/>
    <cellStyle name="60% - Accent4 2" xfId="52" xr:uid="{00000000-0005-0000-0000-00007B020000}"/>
    <cellStyle name="60% - Accent4 2 2" xfId="584" xr:uid="{00000000-0005-0000-0000-00007C020000}"/>
    <cellStyle name="60% - Accent5 2" xfId="53" xr:uid="{00000000-0005-0000-0000-00007D020000}"/>
    <cellStyle name="60% - Accent5 2 2" xfId="585" xr:uid="{00000000-0005-0000-0000-00007E020000}"/>
    <cellStyle name="60% - Accent6 2" xfId="54" xr:uid="{00000000-0005-0000-0000-00007F020000}"/>
    <cellStyle name="60% - Accent6 2 2" xfId="586" xr:uid="{00000000-0005-0000-0000-000080020000}"/>
    <cellStyle name="60% - Nhấn1" xfId="587" xr:uid="{00000000-0005-0000-0000-000081020000}"/>
    <cellStyle name="60% - Nhấn2" xfId="588" xr:uid="{00000000-0005-0000-0000-000082020000}"/>
    <cellStyle name="60% - Nhấn3" xfId="589" xr:uid="{00000000-0005-0000-0000-000083020000}"/>
    <cellStyle name="60% - Nhấn4" xfId="590" xr:uid="{00000000-0005-0000-0000-000084020000}"/>
    <cellStyle name="60% - Nhấn5" xfId="591" xr:uid="{00000000-0005-0000-0000-000085020000}"/>
    <cellStyle name="60% - Nhấn6" xfId="592" xr:uid="{00000000-0005-0000-0000-000086020000}"/>
    <cellStyle name="9" xfId="1620" xr:uid="{00000000-0005-0000-0000-000087020000}"/>
    <cellStyle name="a" xfId="593" xr:uid="{00000000-0005-0000-0000-000088020000}"/>
    <cellStyle name="_x0001_Å»_x001e_´ " xfId="1621" xr:uid="{00000000-0005-0000-0000-000089020000}"/>
    <cellStyle name="_x0001_Å»_x001e_´_" xfId="1622" xr:uid="{00000000-0005-0000-0000-00008A020000}"/>
    <cellStyle name="Accent1 2" xfId="55" xr:uid="{00000000-0005-0000-0000-00008B020000}"/>
    <cellStyle name="Accent1 2 2" xfId="594" xr:uid="{00000000-0005-0000-0000-00008C020000}"/>
    <cellStyle name="Accent2 2" xfId="56" xr:uid="{00000000-0005-0000-0000-00008D020000}"/>
    <cellStyle name="Accent2 2 2" xfId="595" xr:uid="{00000000-0005-0000-0000-00008E020000}"/>
    <cellStyle name="Accent3 2" xfId="57" xr:uid="{00000000-0005-0000-0000-00008F020000}"/>
    <cellStyle name="Accent3 2 2" xfId="596" xr:uid="{00000000-0005-0000-0000-000090020000}"/>
    <cellStyle name="Accent4 2" xfId="58" xr:uid="{00000000-0005-0000-0000-000091020000}"/>
    <cellStyle name="Accent4 2 2" xfId="597" xr:uid="{00000000-0005-0000-0000-000092020000}"/>
    <cellStyle name="Accent5 2" xfId="59" xr:uid="{00000000-0005-0000-0000-000093020000}"/>
    <cellStyle name="Accent5 2 2" xfId="598" xr:uid="{00000000-0005-0000-0000-000094020000}"/>
    <cellStyle name="Accent6 2" xfId="60" xr:uid="{00000000-0005-0000-0000-000095020000}"/>
    <cellStyle name="Accent6 2 2" xfId="599" xr:uid="{00000000-0005-0000-0000-000096020000}"/>
    <cellStyle name="ÅëÈ­ [0]_      " xfId="1623" xr:uid="{00000000-0005-0000-0000-000097020000}"/>
    <cellStyle name="AeE­ [0]_INQUIRY ¿?¾÷AßAø " xfId="1624" xr:uid="{00000000-0005-0000-0000-000098020000}"/>
    <cellStyle name="ÅëÈ­ [0]_laroux" xfId="1625" xr:uid="{00000000-0005-0000-0000-000099020000}"/>
    <cellStyle name="ÅëÈ­_      " xfId="1626" xr:uid="{00000000-0005-0000-0000-00009A020000}"/>
    <cellStyle name="AeE­_INQUIRY ¿?¾÷AßAø " xfId="1627" xr:uid="{00000000-0005-0000-0000-00009B020000}"/>
    <cellStyle name="ÅëÈ­_L601CPT" xfId="1628" xr:uid="{00000000-0005-0000-0000-00009C020000}"/>
    <cellStyle name="args.style" xfId="61" xr:uid="{00000000-0005-0000-0000-00009D020000}"/>
    <cellStyle name="args.style 2" xfId="1629" xr:uid="{00000000-0005-0000-0000-00009E020000}"/>
    <cellStyle name="ÄÞ¸¶ [0]_      " xfId="1630" xr:uid="{00000000-0005-0000-0000-00009F020000}"/>
    <cellStyle name="AÞ¸¶ [0]_INQUIRY ¿?¾÷AßAø " xfId="62" xr:uid="{00000000-0005-0000-0000-0000A0020000}"/>
    <cellStyle name="ÄÞ¸¶_      " xfId="1631" xr:uid="{00000000-0005-0000-0000-0000A1020000}"/>
    <cellStyle name="AÞ¸¶_INQUIRY ¿?¾÷AßAø " xfId="63" xr:uid="{00000000-0005-0000-0000-0000A2020000}"/>
    <cellStyle name="AutoFormat Options" xfId="1632" xr:uid="{00000000-0005-0000-0000-0000A3020000}"/>
    <cellStyle name="Bad 2" xfId="64" xr:uid="{00000000-0005-0000-0000-0000A4020000}"/>
    <cellStyle name="Bad 2 2" xfId="600" xr:uid="{00000000-0005-0000-0000-0000A5020000}"/>
    <cellStyle name="Bangchu" xfId="1633" xr:uid="{00000000-0005-0000-0000-0000A6020000}"/>
    <cellStyle name="Body" xfId="65" xr:uid="{00000000-0005-0000-0000-0000A7020000}"/>
    <cellStyle name="Body 2" xfId="1634" xr:uid="{00000000-0005-0000-0000-0000A8020000}"/>
    <cellStyle name="C?AØ_¿?¾÷CoE² " xfId="66" xr:uid="{00000000-0005-0000-0000-0000A9020000}"/>
    <cellStyle name="C~1" xfId="1635" xr:uid="{00000000-0005-0000-0000-0000AA020000}"/>
    <cellStyle name="Ç¥ÁØ_      " xfId="1636" xr:uid="{00000000-0005-0000-0000-0000AB020000}"/>
    <cellStyle name="C￥AØ_¿μ¾÷CoE² " xfId="67" xr:uid="{00000000-0005-0000-0000-0000AC020000}"/>
    <cellStyle name="Ç¥ÁØ_±³°¢¼ö·®" xfId="601" xr:uid="{00000000-0005-0000-0000-0000AD020000}"/>
    <cellStyle name="C￥AØ_≫c¾÷ºIº° AN°e " xfId="1637" xr:uid="{00000000-0005-0000-0000-0000AE020000}"/>
    <cellStyle name="Ç¥ÁØ_laroux_4_ÃÑÇÕ°è " xfId="1638" xr:uid="{00000000-0005-0000-0000-0000AF020000}"/>
    <cellStyle name="C￥AØ_Sheet1_¿μ¾÷CoE² " xfId="1639" xr:uid="{00000000-0005-0000-0000-0000B0020000}"/>
    <cellStyle name="Calc Currency (0)" xfId="68" xr:uid="{00000000-0005-0000-0000-0000B1020000}"/>
    <cellStyle name="Calc Currency (0) 2" xfId="1641" xr:uid="{00000000-0005-0000-0000-0000B2020000}"/>
    <cellStyle name="Calc Currency (0) 3" xfId="1640" xr:uid="{00000000-0005-0000-0000-0000B3020000}"/>
    <cellStyle name="Calc Currency (2)" xfId="69" xr:uid="{00000000-0005-0000-0000-0000B4020000}"/>
    <cellStyle name="Calc Percent (0)" xfId="70" xr:uid="{00000000-0005-0000-0000-0000B5020000}"/>
    <cellStyle name="Calc Percent (1)" xfId="71" xr:uid="{00000000-0005-0000-0000-0000B6020000}"/>
    <cellStyle name="Calc Percent (1) 2" xfId="1642" xr:uid="{00000000-0005-0000-0000-0000B7020000}"/>
    <cellStyle name="Calc Percent (2)" xfId="72" xr:uid="{00000000-0005-0000-0000-0000B8020000}"/>
    <cellStyle name="Calc Percent (2) 2" xfId="1643" xr:uid="{00000000-0005-0000-0000-0000B9020000}"/>
    <cellStyle name="Calc Units (0)" xfId="73" xr:uid="{00000000-0005-0000-0000-0000BA020000}"/>
    <cellStyle name="Calc Units (0) 2" xfId="1644" xr:uid="{00000000-0005-0000-0000-0000BB020000}"/>
    <cellStyle name="Calc Units (1)" xfId="74" xr:uid="{00000000-0005-0000-0000-0000BC020000}"/>
    <cellStyle name="Calc Units (1) 2" xfId="1645" xr:uid="{00000000-0005-0000-0000-0000BD020000}"/>
    <cellStyle name="Calc Units (2)" xfId="75" xr:uid="{00000000-0005-0000-0000-0000BE020000}"/>
    <cellStyle name="Calculation 2" xfId="76" xr:uid="{00000000-0005-0000-0000-0000BF020000}"/>
    <cellStyle name="Calculation 2 2" xfId="602" xr:uid="{00000000-0005-0000-0000-0000C0020000}"/>
    <cellStyle name="category" xfId="603" xr:uid="{00000000-0005-0000-0000-0000C1020000}"/>
    <cellStyle name="category 2" xfId="1646" xr:uid="{00000000-0005-0000-0000-0000C2020000}"/>
    <cellStyle name="CC1" xfId="604" xr:uid="{00000000-0005-0000-0000-0000C3020000}"/>
    <cellStyle name="CC2" xfId="605" xr:uid="{00000000-0005-0000-0000-0000C4020000}"/>
    <cellStyle name="Cerrency_Sheet2_XANGDAU" xfId="1647" xr:uid="{00000000-0005-0000-0000-0000C5020000}"/>
    <cellStyle name="chchuyen" xfId="606" xr:uid="{00000000-0005-0000-0000-0000C6020000}"/>
    <cellStyle name="Check Cell 2" xfId="77" xr:uid="{00000000-0005-0000-0000-0000C7020000}"/>
    <cellStyle name="Check Cell 2 2" xfId="607" xr:uid="{00000000-0005-0000-0000-0000C8020000}"/>
    <cellStyle name="Chi phÝ kh¸c_Book1" xfId="1648" xr:uid="{00000000-0005-0000-0000-0000C9020000}"/>
    <cellStyle name="chu" xfId="608" xr:uid="{00000000-0005-0000-0000-0000CA020000}"/>
    <cellStyle name="Comma" xfId="1" builtinId="3"/>
    <cellStyle name="Comma  - Style1" xfId="78" xr:uid="{00000000-0005-0000-0000-0000CC020000}"/>
    <cellStyle name="Comma  - Style1 2" xfId="1650" xr:uid="{00000000-0005-0000-0000-0000CD020000}"/>
    <cellStyle name="Comma  - Style2" xfId="79" xr:uid="{00000000-0005-0000-0000-0000CE020000}"/>
    <cellStyle name="Comma  - Style2 2" xfId="1651" xr:uid="{00000000-0005-0000-0000-0000CF020000}"/>
    <cellStyle name="Comma  - Style3" xfId="80" xr:uid="{00000000-0005-0000-0000-0000D0020000}"/>
    <cellStyle name="Comma  - Style3 2" xfId="1652" xr:uid="{00000000-0005-0000-0000-0000D1020000}"/>
    <cellStyle name="Comma  - Style4" xfId="81" xr:uid="{00000000-0005-0000-0000-0000D2020000}"/>
    <cellStyle name="Comma  - Style4 2" xfId="1653" xr:uid="{00000000-0005-0000-0000-0000D3020000}"/>
    <cellStyle name="Comma  - Style5" xfId="82" xr:uid="{00000000-0005-0000-0000-0000D4020000}"/>
    <cellStyle name="Comma  - Style5 2" xfId="1654" xr:uid="{00000000-0005-0000-0000-0000D5020000}"/>
    <cellStyle name="Comma  - Style6" xfId="83" xr:uid="{00000000-0005-0000-0000-0000D6020000}"/>
    <cellStyle name="Comma  - Style6 2" xfId="1655" xr:uid="{00000000-0005-0000-0000-0000D7020000}"/>
    <cellStyle name="Comma  - Style7" xfId="84" xr:uid="{00000000-0005-0000-0000-0000D8020000}"/>
    <cellStyle name="Comma  - Style7 2" xfId="1656" xr:uid="{00000000-0005-0000-0000-0000D9020000}"/>
    <cellStyle name="Comma  - Style8" xfId="85" xr:uid="{00000000-0005-0000-0000-0000DA020000}"/>
    <cellStyle name="Comma  - Style8 2" xfId="1657" xr:uid="{00000000-0005-0000-0000-0000DB020000}"/>
    <cellStyle name="Comma [0] 2" xfId="609" xr:uid="{00000000-0005-0000-0000-0000DC020000}"/>
    <cellStyle name="Comma [0] 2 2" xfId="610" xr:uid="{00000000-0005-0000-0000-0000DD020000}"/>
    <cellStyle name="Comma [0] 3" xfId="611" xr:uid="{00000000-0005-0000-0000-0000DE020000}"/>
    <cellStyle name="Comma [0] 3 2" xfId="612" xr:uid="{00000000-0005-0000-0000-0000DF020000}"/>
    <cellStyle name="Comma [0] 4" xfId="613" xr:uid="{00000000-0005-0000-0000-0000E0020000}"/>
    <cellStyle name="Comma [0] 4 2" xfId="614" xr:uid="{00000000-0005-0000-0000-0000E1020000}"/>
    <cellStyle name="Comma [0] 5" xfId="615" xr:uid="{00000000-0005-0000-0000-0000E2020000}"/>
    <cellStyle name="Comma [0] 5 2" xfId="616" xr:uid="{00000000-0005-0000-0000-0000E3020000}"/>
    <cellStyle name="Comma [00]" xfId="86" xr:uid="{00000000-0005-0000-0000-0000E4020000}"/>
    <cellStyle name="Comma [00] 2" xfId="1658" xr:uid="{00000000-0005-0000-0000-0000E5020000}"/>
    <cellStyle name="Comma 10" xfId="87" xr:uid="{00000000-0005-0000-0000-0000E6020000}"/>
    <cellStyle name="Comma 10 2" xfId="88" xr:uid="{00000000-0005-0000-0000-0000E7020000}"/>
    <cellStyle name="Comma 10 3" xfId="990" xr:uid="{00000000-0005-0000-0000-0000E8020000}"/>
    <cellStyle name="Comma 11" xfId="89" xr:uid="{00000000-0005-0000-0000-0000E9020000}"/>
    <cellStyle name="Comma 11 2" xfId="521" xr:uid="{00000000-0005-0000-0000-0000EA020000}"/>
    <cellStyle name="Comma 11 2 2" xfId="995" xr:uid="{00000000-0005-0000-0000-0000EB020000}"/>
    <cellStyle name="Comma 11 2 3" xfId="1059" xr:uid="{00000000-0005-0000-0000-0000EC020000}"/>
    <cellStyle name="Comma 11 2 3 2" xfId="2062" xr:uid="{DE1B6BF0-E757-436F-B0CD-5A8849587316}"/>
    <cellStyle name="Comma 11 2 4" xfId="1994" xr:uid="{9FB8183F-1F82-4ECF-A9C0-AF118E3803C6}"/>
    <cellStyle name="Comma 11 3" xfId="1659" xr:uid="{00000000-0005-0000-0000-0000ED020000}"/>
    <cellStyle name="Comma 12" xfId="90" xr:uid="{00000000-0005-0000-0000-0000EE020000}"/>
    <cellStyle name="Comma 12 2" xfId="994" xr:uid="{00000000-0005-0000-0000-0000EF020000}"/>
    <cellStyle name="Comma 13" xfId="515" xr:uid="{00000000-0005-0000-0000-0000F0020000}"/>
    <cellStyle name="Comma 13 2" xfId="1056" xr:uid="{00000000-0005-0000-0000-0000F1020000}"/>
    <cellStyle name="Comma 14" xfId="517" xr:uid="{00000000-0005-0000-0000-0000F2020000}"/>
    <cellStyle name="Comma 14 2" xfId="617" xr:uid="{00000000-0005-0000-0000-0000F3020000}"/>
    <cellStyle name="Comma 14 3" xfId="992" xr:uid="{00000000-0005-0000-0000-0000F4020000}"/>
    <cellStyle name="Comma 14 4" xfId="1058" xr:uid="{00000000-0005-0000-0000-0000F5020000}"/>
    <cellStyle name="Comma 15" xfId="519" xr:uid="{00000000-0005-0000-0000-0000F6020000}"/>
    <cellStyle name="Comma 15 2" xfId="618" xr:uid="{00000000-0005-0000-0000-0000F7020000}"/>
    <cellStyle name="Comma 15 3" xfId="997" xr:uid="{00000000-0005-0000-0000-0000F8020000}"/>
    <cellStyle name="Comma 16" xfId="91" xr:uid="{00000000-0005-0000-0000-0000F9020000}"/>
    <cellStyle name="Comma 16 2" xfId="92" xr:uid="{00000000-0005-0000-0000-0000FA020000}"/>
    <cellStyle name="Comma 16 2 2" xfId="619" xr:uid="{00000000-0005-0000-0000-0000FB020000}"/>
    <cellStyle name="Comma 17" xfId="620" xr:uid="{00000000-0005-0000-0000-0000FC020000}"/>
    <cellStyle name="Comma 17 2" xfId="621" xr:uid="{00000000-0005-0000-0000-0000FD020000}"/>
    <cellStyle name="Comma 18" xfId="622" xr:uid="{00000000-0005-0000-0000-0000FE020000}"/>
    <cellStyle name="Comma 19" xfId="623" xr:uid="{00000000-0005-0000-0000-0000FF020000}"/>
    <cellStyle name="Comma 19 2" xfId="624" xr:uid="{00000000-0005-0000-0000-000000030000}"/>
    <cellStyle name="Comma 2" xfId="93" xr:uid="{00000000-0005-0000-0000-000001030000}"/>
    <cellStyle name="Comma 2 10" xfId="94" xr:uid="{00000000-0005-0000-0000-000002030000}"/>
    <cellStyle name="Comma 2 11" xfId="95" xr:uid="{00000000-0005-0000-0000-000003030000}"/>
    <cellStyle name="Comma 2 12" xfId="96" xr:uid="{00000000-0005-0000-0000-000004030000}"/>
    <cellStyle name="Comma 2 12 2" xfId="625" xr:uid="{00000000-0005-0000-0000-000005030000}"/>
    <cellStyle name="Comma 2 12 3" xfId="522" xr:uid="{00000000-0005-0000-0000-000006030000}"/>
    <cellStyle name="Comma 2 12 4" xfId="1010" xr:uid="{00000000-0005-0000-0000-000007030000}"/>
    <cellStyle name="Comma 2 12 4 2" xfId="2021" xr:uid="{45C58E41-EFA6-46BF-B042-95ECAD3013AE}"/>
    <cellStyle name="Comma 2 12 5" xfId="1953" xr:uid="{FF4DE648-694E-412F-B601-8268B7A7C410}"/>
    <cellStyle name="Comma 2 13" xfId="626" xr:uid="{00000000-0005-0000-0000-000008030000}"/>
    <cellStyle name="Comma 2 14" xfId="1009" xr:uid="{00000000-0005-0000-0000-000009030000}"/>
    <cellStyle name="Comma 2 14 2" xfId="2020" xr:uid="{3946BDB7-A947-45CE-BE91-0293FCCBCE45}"/>
    <cellStyle name="Comma 2 15" xfId="1660" xr:uid="{00000000-0005-0000-0000-00000A030000}"/>
    <cellStyle name="Comma 2 16" xfId="1952" xr:uid="{8D9B66A7-FFB7-45E1-8C78-BE1ECA088632}"/>
    <cellStyle name="Comma 2 2" xfId="97" xr:uid="{00000000-0005-0000-0000-00000B030000}"/>
    <cellStyle name="Comma 2 2 2" xfId="627" xr:uid="{00000000-0005-0000-0000-00000C030000}"/>
    <cellStyle name="Comma 2 2 2 2" xfId="628" xr:uid="{00000000-0005-0000-0000-00000D030000}"/>
    <cellStyle name="Comma 2 2 2 3" xfId="629" xr:uid="{00000000-0005-0000-0000-00000E030000}"/>
    <cellStyle name="Comma 2 2 2 4" xfId="1662" xr:uid="{00000000-0005-0000-0000-00000F030000}"/>
    <cellStyle name="Comma 2 2 3" xfId="630" xr:uid="{00000000-0005-0000-0000-000010030000}"/>
    <cellStyle name="Comma 2 2 3 2" xfId="631" xr:uid="{00000000-0005-0000-0000-000011030000}"/>
    <cellStyle name="Comma 2 2 4" xfId="632" xr:uid="{00000000-0005-0000-0000-000012030000}"/>
    <cellStyle name="Comma 2 2 5" xfId="633" xr:uid="{00000000-0005-0000-0000-000013030000}"/>
    <cellStyle name="Comma 2 2 5 2" xfId="634" xr:uid="{00000000-0005-0000-0000-000014030000}"/>
    <cellStyle name="Comma 2 2 6" xfId="998" xr:uid="{00000000-0005-0000-0000-000015030000}"/>
    <cellStyle name="Comma 2 2 7" xfId="1661" xr:uid="{00000000-0005-0000-0000-000016030000}"/>
    <cellStyle name="Comma 2 3" xfId="3" xr:uid="{00000000-0005-0000-0000-000017030000}"/>
    <cellStyle name="Comma 2 3 10" xfId="1663" xr:uid="{00000000-0005-0000-0000-000018030000}"/>
    <cellStyle name="Comma 2 3 2" xfId="98" xr:uid="{00000000-0005-0000-0000-000019030000}"/>
    <cellStyle name="Comma 2 3 2 2" xfId="635" xr:uid="{00000000-0005-0000-0000-00001A030000}"/>
    <cellStyle name="Comma 2 3 3" xfId="99" xr:uid="{00000000-0005-0000-0000-00001B030000}"/>
    <cellStyle name="Comma 2 3 4" xfId="100" xr:uid="{00000000-0005-0000-0000-00001C030000}"/>
    <cellStyle name="Comma 2 3 5" xfId="101" xr:uid="{00000000-0005-0000-0000-00001D030000}"/>
    <cellStyle name="Comma 2 3 6" xfId="102" xr:uid="{00000000-0005-0000-0000-00001E030000}"/>
    <cellStyle name="Comma 2 3 7" xfId="103" xr:uid="{00000000-0005-0000-0000-00001F030000}"/>
    <cellStyle name="Comma 2 3 8" xfId="104" xr:uid="{00000000-0005-0000-0000-000020030000}"/>
    <cellStyle name="Comma 2 3 9" xfId="105" xr:uid="{00000000-0005-0000-0000-000021030000}"/>
    <cellStyle name="Comma 2 4" xfId="106" xr:uid="{00000000-0005-0000-0000-000022030000}"/>
    <cellStyle name="Comma 2 4 2" xfId="636" xr:uid="{00000000-0005-0000-0000-000023030000}"/>
    <cellStyle name="Comma 2 4 2 2" xfId="637" xr:uid="{00000000-0005-0000-0000-000024030000}"/>
    <cellStyle name="Comma 2 5" xfId="107" xr:uid="{00000000-0005-0000-0000-000025030000}"/>
    <cellStyle name="Comma 2 5 2" xfId="638" xr:uid="{00000000-0005-0000-0000-000026030000}"/>
    <cellStyle name="Comma 2 6" xfId="108" xr:uid="{00000000-0005-0000-0000-000027030000}"/>
    <cellStyle name="Comma 2 6 2" xfId="527" xr:uid="{00000000-0005-0000-0000-000028030000}"/>
    <cellStyle name="Comma 2 6 2 2" xfId="639" xr:uid="{00000000-0005-0000-0000-000029030000}"/>
    <cellStyle name="Comma 2 6 3" xfId="640" xr:uid="{00000000-0005-0000-0000-00002A030000}"/>
    <cellStyle name="Comma 2 6 3 2" xfId="641" xr:uid="{00000000-0005-0000-0000-00002B030000}"/>
    <cellStyle name="Comma 2 7" xfId="109" xr:uid="{00000000-0005-0000-0000-00002C030000}"/>
    <cellStyle name="Comma 2 7 2" xfId="642" xr:uid="{00000000-0005-0000-0000-00002D030000}"/>
    <cellStyle name="Comma 2 7 2 2" xfId="643" xr:uid="{00000000-0005-0000-0000-00002E030000}"/>
    <cellStyle name="Comma 2 8" xfId="110" xr:uid="{00000000-0005-0000-0000-00002F030000}"/>
    <cellStyle name="Comma 2 8 2" xfId="644" xr:uid="{00000000-0005-0000-0000-000030030000}"/>
    <cellStyle name="Comma 2 8 2 2" xfId="645" xr:uid="{00000000-0005-0000-0000-000031030000}"/>
    <cellStyle name="Comma 2 9" xfId="111" xr:uid="{00000000-0005-0000-0000-000032030000}"/>
    <cellStyle name="Comma 2 9 2" xfId="646" xr:uid="{00000000-0005-0000-0000-000033030000}"/>
    <cellStyle name="Comma 20" xfId="647" xr:uid="{00000000-0005-0000-0000-000034030000}"/>
    <cellStyle name="Comma 20 2" xfId="648" xr:uid="{00000000-0005-0000-0000-000035030000}"/>
    <cellStyle name="Comma 21" xfId="649" xr:uid="{00000000-0005-0000-0000-000036030000}"/>
    <cellStyle name="Comma 22" xfId="650" xr:uid="{00000000-0005-0000-0000-000037030000}"/>
    <cellStyle name="Comma 23" xfId="651" xr:uid="{00000000-0005-0000-0000-000038030000}"/>
    <cellStyle name="Comma 24" xfId="652" xr:uid="{00000000-0005-0000-0000-000039030000}"/>
    <cellStyle name="Comma 25" xfId="653" xr:uid="{00000000-0005-0000-0000-00003A030000}"/>
    <cellStyle name="Comma 25 2" xfId="654" xr:uid="{00000000-0005-0000-0000-00003B030000}"/>
    <cellStyle name="Comma 26" xfId="655" xr:uid="{00000000-0005-0000-0000-00003C030000}"/>
    <cellStyle name="Comma 26 2" xfId="656" xr:uid="{00000000-0005-0000-0000-00003D030000}"/>
    <cellStyle name="Comma 27" xfId="657" xr:uid="{00000000-0005-0000-0000-00003E030000}"/>
    <cellStyle name="Comma 27 2" xfId="658" xr:uid="{00000000-0005-0000-0000-00003F030000}"/>
    <cellStyle name="Comma 28" xfId="659" xr:uid="{00000000-0005-0000-0000-000040030000}"/>
    <cellStyle name="Comma 28 2" xfId="660" xr:uid="{00000000-0005-0000-0000-000041030000}"/>
    <cellStyle name="Comma 29" xfId="661" xr:uid="{00000000-0005-0000-0000-000042030000}"/>
    <cellStyle name="Comma 29 2" xfId="662" xr:uid="{00000000-0005-0000-0000-000043030000}"/>
    <cellStyle name="Comma 3" xfId="112" xr:uid="{00000000-0005-0000-0000-000044030000}"/>
    <cellStyle name="Comma 3 10" xfId="113" xr:uid="{00000000-0005-0000-0000-000045030000}"/>
    <cellStyle name="Comma 3 11" xfId="1664" xr:uid="{00000000-0005-0000-0000-000046030000}"/>
    <cellStyle name="Comma 3 2" xfId="114" xr:uid="{00000000-0005-0000-0000-000047030000}"/>
    <cellStyle name="Comma 3 2 2" xfId="663" xr:uid="{00000000-0005-0000-0000-000048030000}"/>
    <cellStyle name="Comma 3 2 3" xfId="664" xr:uid="{00000000-0005-0000-0000-000049030000}"/>
    <cellStyle name="Comma 3 2 4" xfId="665" xr:uid="{00000000-0005-0000-0000-00004A030000}"/>
    <cellStyle name="Comma 3 2 5" xfId="1665" xr:uid="{00000000-0005-0000-0000-00004B030000}"/>
    <cellStyle name="Comma 3 3" xfId="115" xr:uid="{00000000-0005-0000-0000-00004C030000}"/>
    <cellStyle name="Comma 3 3 2" xfId="666" xr:uid="{00000000-0005-0000-0000-00004D030000}"/>
    <cellStyle name="Comma 3 3 2 2" xfId="667" xr:uid="{00000000-0005-0000-0000-00004E030000}"/>
    <cellStyle name="Comma 3 3 3" xfId="668" xr:uid="{00000000-0005-0000-0000-00004F030000}"/>
    <cellStyle name="Comma 3 4" xfId="116" xr:uid="{00000000-0005-0000-0000-000050030000}"/>
    <cellStyle name="Comma 3 5" xfId="117" xr:uid="{00000000-0005-0000-0000-000051030000}"/>
    <cellStyle name="Comma 3 6" xfId="118" xr:uid="{00000000-0005-0000-0000-000052030000}"/>
    <cellStyle name="Comma 3 7" xfId="119" xr:uid="{00000000-0005-0000-0000-000053030000}"/>
    <cellStyle name="Comma 3 8" xfId="120" xr:uid="{00000000-0005-0000-0000-000054030000}"/>
    <cellStyle name="Comma 3 9" xfId="121" xr:uid="{00000000-0005-0000-0000-000055030000}"/>
    <cellStyle name="Comma 30" xfId="669" xr:uid="{00000000-0005-0000-0000-000056030000}"/>
    <cellStyle name="Comma 31" xfId="670" xr:uid="{00000000-0005-0000-0000-000057030000}"/>
    <cellStyle name="Comma 32" xfId="1000" xr:uid="{00000000-0005-0000-0000-000058030000}"/>
    <cellStyle name="Comma 33" xfId="1649" xr:uid="{00000000-0005-0000-0000-000059030000}"/>
    <cellStyle name="Comma 33 2" xfId="2089" xr:uid="{95D85B8E-C408-4D8D-8EF5-FD98D712499B}"/>
    <cellStyle name="Comma 34" xfId="1007" xr:uid="{00000000-0005-0000-0000-00005A030000}"/>
    <cellStyle name="Comma 35" xfId="1942" xr:uid="{00000000-0005-0000-0000-00005B030000}"/>
    <cellStyle name="Comma 35 2" xfId="2094" xr:uid="{E5D0C86F-0D66-4CBC-903B-EFD075443A63}"/>
    <cellStyle name="Comma 4" xfId="122" xr:uid="{00000000-0005-0000-0000-00005C030000}"/>
    <cellStyle name="Comma 4 10" xfId="1666" xr:uid="{00000000-0005-0000-0000-00005D030000}"/>
    <cellStyle name="Comma 4 2" xfId="123" xr:uid="{00000000-0005-0000-0000-00005E030000}"/>
    <cellStyle name="Comma 4 2 2" xfId="671" xr:uid="{00000000-0005-0000-0000-00005F030000}"/>
    <cellStyle name="Comma 4 2 2 2" xfId="1668" xr:uid="{00000000-0005-0000-0000-000060030000}"/>
    <cellStyle name="Comma 4 2 3" xfId="1667" xr:uid="{00000000-0005-0000-0000-000061030000}"/>
    <cellStyle name="Comma 4 3" xfId="124" xr:uid="{00000000-0005-0000-0000-000062030000}"/>
    <cellStyle name="Comma 4 3 2" xfId="672" xr:uid="{00000000-0005-0000-0000-000063030000}"/>
    <cellStyle name="Comma 4 4" xfId="125" xr:uid="{00000000-0005-0000-0000-000064030000}"/>
    <cellStyle name="Comma 4 5" xfId="126" xr:uid="{00000000-0005-0000-0000-000065030000}"/>
    <cellStyle name="Comma 4 6" xfId="127" xr:uid="{00000000-0005-0000-0000-000066030000}"/>
    <cellStyle name="Comma 4 7" xfId="128" xr:uid="{00000000-0005-0000-0000-000067030000}"/>
    <cellStyle name="Comma 4 8" xfId="129" xr:uid="{00000000-0005-0000-0000-000068030000}"/>
    <cellStyle name="Comma 4 9" xfId="130" xr:uid="{00000000-0005-0000-0000-000069030000}"/>
    <cellStyle name="Comma 5" xfId="131" xr:uid="{00000000-0005-0000-0000-00006A030000}"/>
    <cellStyle name="Comma 5 2" xfId="132" xr:uid="{00000000-0005-0000-0000-00006B030000}"/>
    <cellStyle name="Comma 5 2 2" xfId="133" xr:uid="{00000000-0005-0000-0000-00006C030000}"/>
    <cellStyle name="Comma 5 2 3" xfId="673" xr:uid="{00000000-0005-0000-0000-00006D030000}"/>
    <cellStyle name="Comma 5 2 3 2" xfId="674" xr:uid="{00000000-0005-0000-0000-00006E030000}"/>
    <cellStyle name="Comma 5 2 4" xfId="1670" xr:uid="{00000000-0005-0000-0000-00006F030000}"/>
    <cellStyle name="Comma 5 3" xfId="134" xr:uid="{00000000-0005-0000-0000-000070030000}"/>
    <cellStyle name="Comma 5 4" xfId="1669" xr:uid="{00000000-0005-0000-0000-000071030000}"/>
    <cellStyle name="Comma 6" xfId="135" xr:uid="{00000000-0005-0000-0000-000072030000}"/>
    <cellStyle name="Comma 6 2" xfId="675" xr:uid="{00000000-0005-0000-0000-000073030000}"/>
    <cellStyle name="Comma 6 2 2" xfId="676" xr:uid="{00000000-0005-0000-0000-000074030000}"/>
    <cellStyle name="Comma 6 2 3" xfId="677" xr:uid="{00000000-0005-0000-0000-000075030000}"/>
    <cellStyle name="Comma 6 2 3 2" xfId="678" xr:uid="{00000000-0005-0000-0000-000076030000}"/>
    <cellStyle name="Comma 6 3" xfId="679" xr:uid="{00000000-0005-0000-0000-000077030000}"/>
    <cellStyle name="Comma 6 4" xfId="680" xr:uid="{00000000-0005-0000-0000-000078030000}"/>
    <cellStyle name="Comma 6 5" xfId="1671" xr:uid="{00000000-0005-0000-0000-000079030000}"/>
    <cellStyle name="Comma 6 6" xfId="1949" xr:uid="{0EE81DCD-28FD-495C-A145-90A8D4608FBD}"/>
    <cellStyle name="Comma 7" xfId="136" xr:uid="{00000000-0005-0000-0000-00007A030000}"/>
    <cellStyle name="Comma 7 2" xfId="681" xr:uid="{00000000-0005-0000-0000-00007B030000}"/>
    <cellStyle name="Comma 7 2 2" xfId="682" xr:uid="{00000000-0005-0000-0000-00007C030000}"/>
    <cellStyle name="Comma 7 3" xfId="683" xr:uid="{00000000-0005-0000-0000-00007D030000}"/>
    <cellStyle name="Comma 7 4" xfId="1672" xr:uid="{00000000-0005-0000-0000-00007E030000}"/>
    <cellStyle name="Comma 8" xfId="137" xr:uid="{00000000-0005-0000-0000-00007F030000}"/>
    <cellStyle name="Comma 8 2" xfId="138" xr:uid="{00000000-0005-0000-0000-000080030000}"/>
    <cellStyle name="Comma 8 3" xfId="1004" xr:uid="{00000000-0005-0000-0000-000081030000}"/>
    <cellStyle name="Comma 8 3 2" xfId="1084" xr:uid="{00000000-0005-0000-0000-000082030000}"/>
    <cellStyle name="Comma 8 3 2 2" xfId="2086" xr:uid="{19E54096-C9C3-4518-9EFE-1F2D5E85350E}"/>
    <cellStyle name="Comma 8 3 3" xfId="2018" xr:uid="{CECE393A-DA5F-4989-8546-1AB00EF21E5E}"/>
    <cellStyle name="Comma 8 4" xfId="1673" xr:uid="{00000000-0005-0000-0000-000083030000}"/>
    <cellStyle name="Comma 9" xfId="512" xr:uid="{00000000-0005-0000-0000-000084030000}"/>
    <cellStyle name="Comma 9 2" xfId="684" xr:uid="{00000000-0005-0000-0000-000085030000}"/>
    <cellStyle name="comma zerodec" xfId="1674" xr:uid="{00000000-0005-0000-0000-000086030000}"/>
    <cellStyle name="Comma0" xfId="139" xr:uid="{00000000-0005-0000-0000-000087030000}"/>
    <cellStyle name="Comma0 2" xfId="685" xr:uid="{00000000-0005-0000-0000-000088030000}"/>
    <cellStyle name="Comma0 3" xfId="686" xr:uid="{00000000-0005-0000-0000-000089030000}"/>
    <cellStyle name="Comma0 4" xfId="687" xr:uid="{00000000-0005-0000-0000-00008A030000}"/>
    <cellStyle name="Comma0 5" xfId="688" xr:uid="{00000000-0005-0000-0000-00008B030000}"/>
    <cellStyle name="Comma0 6" xfId="689" xr:uid="{00000000-0005-0000-0000-00008C030000}"/>
    <cellStyle name="Comma0 7" xfId="690" xr:uid="{00000000-0005-0000-0000-00008D030000}"/>
    <cellStyle name="Copied" xfId="140" xr:uid="{00000000-0005-0000-0000-00008E030000}"/>
    <cellStyle name="Copied 2" xfId="1675" xr:uid="{00000000-0005-0000-0000-00008F030000}"/>
    <cellStyle name="Cࡵrrency_Sheet1_PRODUCTĠ" xfId="1676" xr:uid="{00000000-0005-0000-0000-000090030000}"/>
    <cellStyle name="_x0001_CS_x0006_RMO[" xfId="1677" xr:uid="{00000000-0005-0000-0000-000091030000}"/>
    <cellStyle name="_x0001_CS_x0006_RMO_" xfId="1678" xr:uid="{00000000-0005-0000-0000-000092030000}"/>
    <cellStyle name="CT1" xfId="691" xr:uid="{00000000-0005-0000-0000-000093030000}"/>
    <cellStyle name="CT1 2" xfId="1679" xr:uid="{00000000-0005-0000-0000-000094030000}"/>
    <cellStyle name="CT2" xfId="692" xr:uid="{00000000-0005-0000-0000-000095030000}"/>
    <cellStyle name="CT2 2" xfId="1680" xr:uid="{00000000-0005-0000-0000-000096030000}"/>
    <cellStyle name="CT4" xfId="693" xr:uid="{00000000-0005-0000-0000-000097030000}"/>
    <cellStyle name="CT4 2" xfId="1681" xr:uid="{00000000-0005-0000-0000-000098030000}"/>
    <cellStyle name="CT5" xfId="694" xr:uid="{00000000-0005-0000-0000-000099030000}"/>
    <cellStyle name="CT5 2" xfId="1682" xr:uid="{00000000-0005-0000-0000-00009A030000}"/>
    <cellStyle name="ct7" xfId="695" xr:uid="{00000000-0005-0000-0000-00009B030000}"/>
    <cellStyle name="ct7 2" xfId="1683" xr:uid="{00000000-0005-0000-0000-00009C030000}"/>
    <cellStyle name="ct8" xfId="696" xr:uid="{00000000-0005-0000-0000-00009D030000}"/>
    <cellStyle name="ct8 2" xfId="1684" xr:uid="{00000000-0005-0000-0000-00009E030000}"/>
    <cellStyle name="cth1" xfId="697" xr:uid="{00000000-0005-0000-0000-00009F030000}"/>
    <cellStyle name="cth1 2" xfId="1685" xr:uid="{00000000-0005-0000-0000-0000A0030000}"/>
    <cellStyle name="Cthuc" xfId="698" xr:uid="{00000000-0005-0000-0000-0000A1030000}"/>
    <cellStyle name="Cthuc1" xfId="699" xr:uid="{00000000-0005-0000-0000-0000A2030000}"/>
    <cellStyle name="cuong" xfId="700" xr:uid="{00000000-0005-0000-0000-0000A3030000}"/>
    <cellStyle name="Currency [00]" xfId="141" xr:uid="{00000000-0005-0000-0000-0000A4030000}"/>
    <cellStyle name="Currency 2" xfId="142" xr:uid="{00000000-0005-0000-0000-0000A5030000}"/>
    <cellStyle name="Currency 2 10" xfId="143" xr:uid="{00000000-0005-0000-0000-0000A6030000}"/>
    <cellStyle name="Currency 2 11" xfId="144" xr:uid="{00000000-0005-0000-0000-0000A7030000}"/>
    <cellStyle name="Currency 2 12" xfId="145" xr:uid="{00000000-0005-0000-0000-0000A8030000}"/>
    <cellStyle name="Currency 2 12 2" xfId="1012" xr:uid="{00000000-0005-0000-0000-0000A9030000}"/>
    <cellStyle name="Currency 2 12 2 2" xfId="2023" xr:uid="{B1B99835-7E22-4E27-B11C-9920EF7A8144}"/>
    <cellStyle name="Currency 2 12 3" xfId="1955" xr:uid="{31FFA391-2F28-4C8A-8C11-0A98EC64F61E}"/>
    <cellStyle name="Currency 2 13" xfId="1011" xr:uid="{00000000-0005-0000-0000-0000AA030000}"/>
    <cellStyle name="Currency 2 13 2" xfId="2022" xr:uid="{04805426-467A-4B7F-BAA0-271201F4FA3C}"/>
    <cellStyle name="Currency 2 14" xfId="1954" xr:uid="{1F5A7218-83B5-4261-B8A5-CADB723CADAF}"/>
    <cellStyle name="Currency 2 2" xfId="146" xr:uid="{00000000-0005-0000-0000-0000AB030000}"/>
    <cellStyle name="Currency 2 3" xfId="147" xr:uid="{00000000-0005-0000-0000-0000AC030000}"/>
    <cellStyle name="Currency 2 3 2" xfId="148" xr:uid="{00000000-0005-0000-0000-0000AD030000}"/>
    <cellStyle name="Currency 2 3 3" xfId="149" xr:uid="{00000000-0005-0000-0000-0000AE030000}"/>
    <cellStyle name="Currency 2 3 4" xfId="150" xr:uid="{00000000-0005-0000-0000-0000AF030000}"/>
    <cellStyle name="Currency 2 3 5" xfId="151" xr:uid="{00000000-0005-0000-0000-0000B0030000}"/>
    <cellStyle name="Currency 2 3 6" xfId="152" xr:uid="{00000000-0005-0000-0000-0000B1030000}"/>
    <cellStyle name="Currency 2 3 7" xfId="153" xr:uid="{00000000-0005-0000-0000-0000B2030000}"/>
    <cellStyle name="Currency 2 3 8" xfId="154" xr:uid="{00000000-0005-0000-0000-0000B3030000}"/>
    <cellStyle name="Currency 2 3 9" xfId="155" xr:uid="{00000000-0005-0000-0000-0000B4030000}"/>
    <cellStyle name="Currency 2 4" xfId="156" xr:uid="{00000000-0005-0000-0000-0000B5030000}"/>
    <cellStyle name="Currency 2 5" xfId="157" xr:uid="{00000000-0005-0000-0000-0000B6030000}"/>
    <cellStyle name="Currency 2 6" xfId="158" xr:uid="{00000000-0005-0000-0000-0000B7030000}"/>
    <cellStyle name="Currency 2 7" xfId="159" xr:uid="{00000000-0005-0000-0000-0000B8030000}"/>
    <cellStyle name="Currency 2 8" xfId="160" xr:uid="{00000000-0005-0000-0000-0000B9030000}"/>
    <cellStyle name="Currency 2 9" xfId="161" xr:uid="{00000000-0005-0000-0000-0000BA030000}"/>
    <cellStyle name="Currency 27" xfId="162" xr:uid="{00000000-0005-0000-0000-0000BB030000}"/>
    <cellStyle name="Currency 27 2" xfId="163" xr:uid="{00000000-0005-0000-0000-0000BC030000}"/>
    <cellStyle name="Currency 28" xfId="164" xr:uid="{00000000-0005-0000-0000-0000BD030000}"/>
    <cellStyle name="Currency 28 2" xfId="165" xr:uid="{00000000-0005-0000-0000-0000BE030000}"/>
    <cellStyle name="Currency 3" xfId="166" xr:uid="{00000000-0005-0000-0000-0000BF030000}"/>
    <cellStyle name="Currency 3 2" xfId="167" xr:uid="{00000000-0005-0000-0000-0000C0030000}"/>
    <cellStyle name="Currency 3 2 2" xfId="168" xr:uid="{00000000-0005-0000-0000-0000C1030000}"/>
    <cellStyle name="Currency 3 3" xfId="169" xr:uid="{00000000-0005-0000-0000-0000C2030000}"/>
    <cellStyle name="Currency 3 4" xfId="170" xr:uid="{00000000-0005-0000-0000-0000C3030000}"/>
    <cellStyle name="Currency 3 5" xfId="171" xr:uid="{00000000-0005-0000-0000-0000C4030000}"/>
    <cellStyle name="Currency 3 6" xfId="172" xr:uid="{00000000-0005-0000-0000-0000C5030000}"/>
    <cellStyle name="Currency 3 7" xfId="173" xr:uid="{00000000-0005-0000-0000-0000C6030000}"/>
    <cellStyle name="Currency 3 8" xfId="174" xr:uid="{00000000-0005-0000-0000-0000C7030000}"/>
    <cellStyle name="Currency 3 9" xfId="175" xr:uid="{00000000-0005-0000-0000-0000C8030000}"/>
    <cellStyle name="Currency 32" xfId="176" xr:uid="{00000000-0005-0000-0000-0000C9030000}"/>
    <cellStyle name="Currency 32 2" xfId="177" xr:uid="{00000000-0005-0000-0000-0000CA030000}"/>
    <cellStyle name="Currency 32 3" xfId="178" xr:uid="{00000000-0005-0000-0000-0000CB030000}"/>
    <cellStyle name="Currency 32 4" xfId="179" xr:uid="{00000000-0005-0000-0000-0000CC030000}"/>
    <cellStyle name="Currency 32 5" xfId="180" xr:uid="{00000000-0005-0000-0000-0000CD030000}"/>
    <cellStyle name="Currency 32 6" xfId="181" xr:uid="{00000000-0005-0000-0000-0000CE030000}"/>
    <cellStyle name="Currency 32 7" xfId="182" xr:uid="{00000000-0005-0000-0000-0000CF030000}"/>
    <cellStyle name="Currency 32 8" xfId="183" xr:uid="{00000000-0005-0000-0000-0000D0030000}"/>
    <cellStyle name="Currency 32 9" xfId="184" xr:uid="{00000000-0005-0000-0000-0000D1030000}"/>
    <cellStyle name="Currency 33" xfId="185" xr:uid="{00000000-0005-0000-0000-0000D2030000}"/>
    <cellStyle name="Currency 33 2" xfId="186" xr:uid="{00000000-0005-0000-0000-0000D3030000}"/>
    <cellStyle name="Currency 33 3" xfId="187" xr:uid="{00000000-0005-0000-0000-0000D4030000}"/>
    <cellStyle name="Currency 33 4" xfId="188" xr:uid="{00000000-0005-0000-0000-0000D5030000}"/>
    <cellStyle name="Currency 33 5" xfId="189" xr:uid="{00000000-0005-0000-0000-0000D6030000}"/>
    <cellStyle name="Currency 33 6" xfId="190" xr:uid="{00000000-0005-0000-0000-0000D7030000}"/>
    <cellStyle name="Currency 33 7" xfId="191" xr:uid="{00000000-0005-0000-0000-0000D8030000}"/>
    <cellStyle name="Currency 33 8" xfId="192" xr:uid="{00000000-0005-0000-0000-0000D9030000}"/>
    <cellStyle name="Currency 35" xfId="193" xr:uid="{00000000-0005-0000-0000-0000DA030000}"/>
    <cellStyle name="Currency 35 2" xfId="194" xr:uid="{00000000-0005-0000-0000-0000DB030000}"/>
    <cellStyle name="Currency 35 3" xfId="195" xr:uid="{00000000-0005-0000-0000-0000DC030000}"/>
    <cellStyle name="Currency 35 4" xfId="196" xr:uid="{00000000-0005-0000-0000-0000DD030000}"/>
    <cellStyle name="Currency 35 5" xfId="197" xr:uid="{00000000-0005-0000-0000-0000DE030000}"/>
    <cellStyle name="Currency 35 6" xfId="198" xr:uid="{00000000-0005-0000-0000-0000DF030000}"/>
    <cellStyle name="Currency 35 7" xfId="199" xr:uid="{00000000-0005-0000-0000-0000E0030000}"/>
    <cellStyle name="Currency 35 8" xfId="200" xr:uid="{00000000-0005-0000-0000-0000E1030000}"/>
    <cellStyle name="Currency 4" xfId="201" xr:uid="{00000000-0005-0000-0000-0000E2030000}"/>
    <cellStyle name="Currency 5" xfId="202" xr:uid="{00000000-0005-0000-0000-0000E3030000}"/>
    <cellStyle name="Currency 5 2" xfId="203" xr:uid="{00000000-0005-0000-0000-0000E4030000}"/>
    <cellStyle name="Currency 5 3" xfId="204" xr:uid="{00000000-0005-0000-0000-0000E5030000}"/>
    <cellStyle name="Currency 5 4" xfId="205" xr:uid="{00000000-0005-0000-0000-0000E6030000}"/>
    <cellStyle name="Currency 5 5" xfId="206" xr:uid="{00000000-0005-0000-0000-0000E7030000}"/>
    <cellStyle name="Currency 5 6" xfId="207" xr:uid="{00000000-0005-0000-0000-0000E8030000}"/>
    <cellStyle name="Currency 5 7" xfId="208" xr:uid="{00000000-0005-0000-0000-0000E9030000}"/>
    <cellStyle name="Currency 5 8" xfId="209" xr:uid="{00000000-0005-0000-0000-0000EA030000}"/>
    <cellStyle name="Currency 5 9" xfId="210" xr:uid="{00000000-0005-0000-0000-0000EB030000}"/>
    <cellStyle name="Currency 6" xfId="211" xr:uid="{00000000-0005-0000-0000-0000EC030000}"/>
    <cellStyle name="Currency 6 2" xfId="212" xr:uid="{00000000-0005-0000-0000-0000ED030000}"/>
    <cellStyle name="Currency 6 3" xfId="213" xr:uid="{00000000-0005-0000-0000-0000EE030000}"/>
    <cellStyle name="Currency 6 4" xfId="214" xr:uid="{00000000-0005-0000-0000-0000EF030000}"/>
    <cellStyle name="Currency 6 5" xfId="215" xr:uid="{00000000-0005-0000-0000-0000F0030000}"/>
    <cellStyle name="Currency 6 6" xfId="216" xr:uid="{00000000-0005-0000-0000-0000F1030000}"/>
    <cellStyle name="Currency 6 7" xfId="217" xr:uid="{00000000-0005-0000-0000-0000F2030000}"/>
    <cellStyle name="Currency 6 8" xfId="218" xr:uid="{00000000-0005-0000-0000-0000F3030000}"/>
    <cellStyle name="Currency 7" xfId="219" xr:uid="{00000000-0005-0000-0000-0000F4030000}"/>
    <cellStyle name="Currency 7 2" xfId="220" xr:uid="{00000000-0005-0000-0000-0000F5030000}"/>
    <cellStyle name="Currency 7 3" xfId="221" xr:uid="{00000000-0005-0000-0000-0000F6030000}"/>
    <cellStyle name="Currency 7 4" xfId="222" xr:uid="{00000000-0005-0000-0000-0000F7030000}"/>
    <cellStyle name="Currency 7 5" xfId="223" xr:uid="{00000000-0005-0000-0000-0000F8030000}"/>
    <cellStyle name="Currency 7 6" xfId="224" xr:uid="{00000000-0005-0000-0000-0000F9030000}"/>
    <cellStyle name="Currency 7 7" xfId="225" xr:uid="{00000000-0005-0000-0000-0000FA030000}"/>
    <cellStyle name="Currency 7 8" xfId="226" xr:uid="{00000000-0005-0000-0000-0000FB030000}"/>
    <cellStyle name="Currency 7 9" xfId="227" xr:uid="{00000000-0005-0000-0000-0000FC030000}"/>
    <cellStyle name="Currency 8" xfId="228" xr:uid="{00000000-0005-0000-0000-0000FD030000}"/>
    <cellStyle name="Currency 9" xfId="229" xr:uid="{00000000-0005-0000-0000-0000FE030000}"/>
    <cellStyle name="Currency 9 2" xfId="230" xr:uid="{00000000-0005-0000-0000-0000FF030000}"/>
    <cellStyle name="Currency 9 3" xfId="231" xr:uid="{00000000-0005-0000-0000-000000040000}"/>
    <cellStyle name="Currency 9 4" xfId="232" xr:uid="{00000000-0005-0000-0000-000001040000}"/>
    <cellStyle name="Currency 9 5" xfId="233" xr:uid="{00000000-0005-0000-0000-000002040000}"/>
    <cellStyle name="Currency 9 6" xfId="234" xr:uid="{00000000-0005-0000-0000-000003040000}"/>
    <cellStyle name="Currency 9 7" xfId="235" xr:uid="{00000000-0005-0000-0000-000004040000}"/>
    <cellStyle name="Currency 9 8" xfId="236" xr:uid="{00000000-0005-0000-0000-000005040000}"/>
    <cellStyle name="Currency0" xfId="237" xr:uid="{00000000-0005-0000-0000-000006040000}"/>
    <cellStyle name="Currency0 2" xfId="701" xr:uid="{00000000-0005-0000-0000-000007040000}"/>
    <cellStyle name="Currency0 2 2" xfId="1686" xr:uid="{00000000-0005-0000-0000-000008040000}"/>
    <cellStyle name="Currency0 3" xfId="702" xr:uid="{00000000-0005-0000-0000-000009040000}"/>
    <cellStyle name="Currency0 3 2" xfId="703" xr:uid="{00000000-0005-0000-0000-00000A040000}"/>
    <cellStyle name="Currency0 4" xfId="704" xr:uid="{00000000-0005-0000-0000-00000B040000}"/>
    <cellStyle name="Currency1" xfId="1687" xr:uid="{00000000-0005-0000-0000-00000C040000}"/>
    <cellStyle name="d" xfId="705" xr:uid="{00000000-0005-0000-0000-00000D040000}"/>
    <cellStyle name="d%" xfId="706" xr:uid="{00000000-0005-0000-0000-00000E040000}"/>
    <cellStyle name="d% 2" xfId="1688" xr:uid="{00000000-0005-0000-0000-00000F040000}"/>
    <cellStyle name="d1" xfId="707" xr:uid="{00000000-0005-0000-0000-000010040000}"/>
    <cellStyle name="D1 2" xfId="1689" xr:uid="{00000000-0005-0000-0000-000011040000}"/>
    <cellStyle name="Date" xfId="238" xr:uid="{00000000-0005-0000-0000-000012040000}"/>
    <cellStyle name="Date 2" xfId="708" xr:uid="{00000000-0005-0000-0000-000013040000}"/>
    <cellStyle name="Date 3" xfId="709" xr:uid="{00000000-0005-0000-0000-000014040000}"/>
    <cellStyle name="Date 4" xfId="710" xr:uid="{00000000-0005-0000-0000-000015040000}"/>
    <cellStyle name="Date 5" xfId="711" xr:uid="{00000000-0005-0000-0000-000016040000}"/>
    <cellStyle name="Date 6" xfId="712" xr:uid="{00000000-0005-0000-0000-000017040000}"/>
    <cellStyle name="Date 7" xfId="713" xr:uid="{00000000-0005-0000-0000-000018040000}"/>
    <cellStyle name="Date Short" xfId="239" xr:uid="{00000000-0005-0000-0000-000019040000}"/>
    <cellStyle name="Date_dtao" xfId="240" xr:uid="{00000000-0005-0000-0000-00001A040000}"/>
    <cellStyle name="Đầu ra" xfId="714" xr:uid="{00000000-0005-0000-0000-00001B040000}"/>
    <cellStyle name="Đầu vào" xfId="715" xr:uid="{00000000-0005-0000-0000-00001C040000}"/>
    <cellStyle name="daude" xfId="1690" xr:uid="{00000000-0005-0000-0000-00001D040000}"/>
    <cellStyle name="Đề mục 1" xfId="716" xr:uid="{00000000-0005-0000-0000-00001E040000}"/>
    <cellStyle name="Đề mục 2" xfId="717" xr:uid="{00000000-0005-0000-0000-00001F040000}"/>
    <cellStyle name="Đề mục 3" xfId="718" xr:uid="{00000000-0005-0000-0000-000020040000}"/>
    <cellStyle name="Đề mục 4" xfId="719" xr:uid="{00000000-0005-0000-0000-000021040000}"/>
    <cellStyle name="Dezimal [0]_35ERI8T2gbIEMixb4v26icuOo" xfId="720" xr:uid="{00000000-0005-0000-0000-000022040000}"/>
    <cellStyle name="Dezimal_35ERI8T2gbIEMixb4v26icuOo" xfId="721" xr:uid="{00000000-0005-0000-0000-000023040000}"/>
    <cellStyle name="dgia" xfId="1691" xr:uid="{00000000-0005-0000-0000-000024040000}"/>
    <cellStyle name="_x0001_dÏÈ¹ " xfId="1692" xr:uid="{00000000-0005-0000-0000-000025040000}"/>
    <cellStyle name="_x0001_dÏÈ¹_" xfId="1693" xr:uid="{00000000-0005-0000-0000-000026040000}"/>
    <cellStyle name="Dollar (zero dec)" xfId="1694" xr:uid="{00000000-0005-0000-0000-000027040000}"/>
    <cellStyle name="DuToanBXD" xfId="1695" xr:uid="{00000000-0005-0000-0000-000028040000}"/>
    <cellStyle name="Dziesi?tny [0]_Invoices2001Slovakia" xfId="1696" xr:uid="{00000000-0005-0000-0000-000029040000}"/>
    <cellStyle name="Dziesi?tny_Invoices2001Slovakia" xfId="1697" xr:uid="{00000000-0005-0000-0000-00002A040000}"/>
    <cellStyle name="Dziesietny [0]_Invoices2001Slovakia" xfId="1698" xr:uid="{00000000-0005-0000-0000-00002B040000}"/>
    <cellStyle name="Dziesiętny [0]_Invoices2001Slovakia" xfId="1699" xr:uid="{00000000-0005-0000-0000-00002C040000}"/>
    <cellStyle name="Dziesietny [0]_Invoices2001Slovakia_Book1" xfId="1700" xr:uid="{00000000-0005-0000-0000-00002D040000}"/>
    <cellStyle name="Dziesiętny [0]_Invoices2001Slovakia_Book1" xfId="1701" xr:uid="{00000000-0005-0000-0000-00002E040000}"/>
    <cellStyle name="Dziesietny [0]_Invoices2001Slovakia_Book1_Tong hop Cac tuyen(9-1-06)" xfId="1702" xr:uid="{00000000-0005-0000-0000-00002F040000}"/>
    <cellStyle name="Dziesiętny [0]_Invoices2001Slovakia_Book1_Tong hop Cac tuyen(9-1-06)" xfId="1703" xr:uid="{00000000-0005-0000-0000-000030040000}"/>
    <cellStyle name="Dziesietny [0]_Invoices2001Slovakia_KL K.C mat duong" xfId="1704" xr:uid="{00000000-0005-0000-0000-000031040000}"/>
    <cellStyle name="Dziesiętny [0]_Invoices2001Slovakia_Nhalamviec VTC(25-1-05)" xfId="1705" xr:uid="{00000000-0005-0000-0000-000032040000}"/>
    <cellStyle name="Dziesietny [0]_Invoices2001Slovakia_TDT KHANH HOA" xfId="1706" xr:uid="{00000000-0005-0000-0000-000033040000}"/>
    <cellStyle name="Dziesiętny [0]_Invoices2001Slovakia_TDT KHANH HOA" xfId="1707" xr:uid="{00000000-0005-0000-0000-000034040000}"/>
    <cellStyle name="Dziesietny [0]_Invoices2001Slovakia_TDT KHANH HOA_Tong hop Cac tuyen(9-1-06)" xfId="1708" xr:uid="{00000000-0005-0000-0000-000035040000}"/>
    <cellStyle name="Dziesiętny [0]_Invoices2001Slovakia_TDT KHANH HOA_Tong hop Cac tuyen(9-1-06)" xfId="1709" xr:uid="{00000000-0005-0000-0000-000036040000}"/>
    <cellStyle name="Dziesietny [0]_Invoices2001Slovakia_TDT quangngai" xfId="1710" xr:uid="{00000000-0005-0000-0000-000037040000}"/>
    <cellStyle name="Dziesiętny [0]_Invoices2001Slovakia_TDT quangngai" xfId="1711" xr:uid="{00000000-0005-0000-0000-000038040000}"/>
    <cellStyle name="Dziesietny [0]_Invoices2001Slovakia_Tong hop Cac tuyen(9-1-06)" xfId="1712" xr:uid="{00000000-0005-0000-0000-000039040000}"/>
    <cellStyle name="Dziesietny_Invoices2001Slovakia" xfId="1713" xr:uid="{00000000-0005-0000-0000-00003A040000}"/>
    <cellStyle name="Dziesiętny_Invoices2001Slovakia" xfId="1714" xr:uid="{00000000-0005-0000-0000-00003B040000}"/>
    <cellStyle name="Dziesietny_Invoices2001Slovakia_Book1" xfId="1715" xr:uid="{00000000-0005-0000-0000-00003C040000}"/>
    <cellStyle name="Dziesiętny_Invoices2001Slovakia_Book1" xfId="1716" xr:uid="{00000000-0005-0000-0000-00003D040000}"/>
    <cellStyle name="Dziesietny_Invoices2001Slovakia_Book1_Tong hop Cac tuyen(9-1-06)" xfId="1717" xr:uid="{00000000-0005-0000-0000-00003E040000}"/>
    <cellStyle name="Dziesiętny_Invoices2001Slovakia_Book1_Tong hop Cac tuyen(9-1-06)" xfId="1718" xr:uid="{00000000-0005-0000-0000-00003F040000}"/>
    <cellStyle name="Dziesietny_Invoices2001Slovakia_KL K.C mat duong" xfId="1719" xr:uid="{00000000-0005-0000-0000-000040040000}"/>
    <cellStyle name="Dziesiętny_Invoices2001Slovakia_Nhalamviec VTC(25-1-05)" xfId="1720" xr:uid="{00000000-0005-0000-0000-000041040000}"/>
    <cellStyle name="Dziesietny_Invoices2001Slovakia_TDT KHANH HOA" xfId="1721" xr:uid="{00000000-0005-0000-0000-000042040000}"/>
    <cellStyle name="Dziesiętny_Invoices2001Slovakia_TDT KHANH HOA" xfId="1722" xr:uid="{00000000-0005-0000-0000-000043040000}"/>
    <cellStyle name="Dziesietny_Invoices2001Slovakia_TDT KHANH HOA_Tong hop Cac tuyen(9-1-06)" xfId="1723" xr:uid="{00000000-0005-0000-0000-000044040000}"/>
    <cellStyle name="Dziesiętny_Invoices2001Slovakia_TDT KHANH HOA_Tong hop Cac tuyen(9-1-06)" xfId="1724" xr:uid="{00000000-0005-0000-0000-000045040000}"/>
    <cellStyle name="Dziesietny_Invoices2001Slovakia_TDT quangngai" xfId="1725" xr:uid="{00000000-0005-0000-0000-000046040000}"/>
    <cellStyle name="Dziesiętny_Invoices2001Slovakia_TDT quangngai" xfId="1726" xr:uid="{00000000-0005-0000-0000-000047040000}"/>
    <cellStyle name="Dziesietny_Invoices2001Slovakia_Tong hop Cac tuyen(9-1-06)" xfId="1727" xr:uid="{00000000-0005-0000-0000-000048040000}"/>
    <cellStyle name="e" xfId="241" xr:uid="{00000000-0005-0000-0000-000049040000}"/>
    <cellStyle name="Enter Currency (0)" xfId="242" xr:uid="{00000000-0005-0000-0000-00004A040000}"/>
    <cellStyle name="Enter Currency (0) 2" xfId="1728" xr:uid="{00000000-0005-0000-0000-00004B040000}"/>
    <cellStyle name="Enter Currency (2)" xfId="243" xr:uid="{00000000-0005-0000-0000-00004C040000}"/>
    <cellStyle name="Enter Units (0)" xfId="244" xr:uid="{00000000-0005-0000-0000-00004D040000}"/>
    <cellStyle name="Enter Units (0) 2" xfId="1729" xr:uid="{00000000-0005-0000-0000-00004E040000}"/>
    <cellStyle name="Enter Units (1)" xfId="245" xr:uid="{00000000-0005-0000-0000-00004F040000}"/>
    <cellStyle name="Enter Units (1) 2" xfId="1730" xr:uid="{00000000-0005-0000-0000-000050040000}"/>
    <cellStyle name="Enter Units (2)" xfId="246" xr:uid="{00000000-0005-0000-0000-000051040000}"/>
    <cellStyle name="Entered" xfId="247" xr:uid="{00000000-0005-0000-0000-000052040000}"/>
    <cellStyle name="Entered 2" xfId="1731" xr:uid="{00000000-0005-0000-0000-000053040000}"/>
    <cellStyle name="Euro" xfId="248" xr:uid="{00000000-0005-0000-0000-000054040000}"/>
    <cellStyle name="Euro 2" xfId="1732" xr:uid="{00000000-0005-0000-0000-000055040000}"/>
    <cellStyle name="Explanatory Text 2" xfId="249" xr:uid="{00000000-0005-0000-0000-000056040000}"/>
    <cellStyle name="Explanatory Text 2 2" xfId="722" xr:uid="{00000000-0005-0000-0000-000057040000}"/>
    <cellStyle name="f" xfId="250" xr:uid="{00000000-0005-0000-0000-000058040000}"/>
    <cellStyle name="Fixed" xfId="251" xr:uid="{00000000-0005-0000-0000-000059040000}"/>
    <cellStyle name="Fixed 2" xfId="723" xr:uid="{00000000-0005-0000-0000-00005A040000}"/>
    <cellStyle name="Fixed 3" xfId="724" xr:uid="{00000000-0005-0000-0000-00005B040000}"/>
    <cellStyle name="Fixed 4" xfId="725" xr:uid="{00000000-0005-0000-0000-00005C040000}"/>
    <cellStyle name="Fixed 5" xfId="726" xr:uid="{00000000-0005-0000-0000-00005D040000}"/>
    <cellStyle name="Fixed 6" xfId="727" xr:uid="{00000000-0005-0000-0000-00005E040000}"/>
    <cellStyle name="Fixed 7" xfId="728" xr:uid="{00000000-0005-0000-0000-00005F040000}"/>
    <cellStyle name="Font Britannic16" xfId="1733" xr:uid="{00000000-0005-0000-0000-000060040000}"/>
    <cellStyle name="Font Britannic18" xfId="1734" xr:uid="{00000000-0005-0000-0000-000061040000}"/>
    <cellStyle name="Font CenturyCond 18" xfId="1735" xr:uid="{00000000-0005-0000-0000-000062040000}"/>
    <cellStyle name="Font Cond20" xfId="1736" xr:uid="{00000000-0005-0000-0000-000063040000}"/>
    <cellStyle name="Font LucidaSans16" xfId="1737" xr:uid="{00000000-0005-0000-0000-000064040000}"/>
    <cellStyle name="Font NewCenturyCond18" xfId="1738" xr:uid="{00000000-0005-0000-0000-000065040000}"/>
    <cellStyle name="Font Ottawa14" xfId="1739" xr:uid="{00000000-0005-0000-0000-000066040000}"/>
    <cellStyle name="Font Ottawa16" xfId="1740" xr:uid="{00000000-0005-0000-0000-000067040000}"/>
    <cellStyle name="Ghi chú" xfId="729" xr:uid="{00000000-0005-0000-0000-000068040000}"/>
    <cellStyle name="GIA-MOI" xfId="1741" xr:uid="{00000000-0005-0000-0000-000069040000}"/>
    <cellStyle name="Good 2" xfId="252" xr:uid="{00000000-0005-0000-0000-00006A040000}"/>
    <cellStyle name="Good 2 2" xfId="730" xr:uid="{00000000-0005-0000-0000-00006B040000}"/>
    <cellStyle name="Grey" xfId="253" xr:uid="{00000000-0005-0000-0000-00006C040000}"/>
    <cellStyle name="H" xfId="1742" xr:uid="{00000000-0005-0000-0000-00006D040000}"/>
    <cellStyle name="ha" xfId="254" xr:uid="{00000000-0005-0000-0000-00006E040000}"/>
    <cellStyle name="ha 2" xfId="1743" xr:uid="{00000000-0005-0000-0000-00006F040000}"/>
    <cellStyle name="hang" xfId="731" xr:uid="{00000000-0005-0000-0000-000070040000}"/>
    <cellStyle name="Head 1" xfId="255" xr:uid="{00000000-0005-0000-0000-000071040000}"/>
    <cellStyle name="Head 1 2" xfId="1744" xr:uid="{00000000-0005-0000-0000-000072040000}"/>
    <cellStyle name="HEADER" xfId="732" xr:uid="{00000000-0005-0000-0000-000073040000}"/>
    <cellStyle name="HEADER 2" xfId="1745" xr:uid="{00000000-0005-0000-0000-000074040000}"/>
    <cellStyle name="Header1" xfId="256" xr:uid="{00000000-0005-0000-0000-000075040000}"/>
    <cellStyle name="Header1 2" xfId="1746" xr:uid="{00000000-0005-0000-0000-000076040000}"/>
    <cellStyle name="Header2" xfId="257" xr:uid="{00000000-0005-0000-0000-000077040000}"/>
    <cellStyle name="Header2 2" xfId="1747" xr:uid="{00000000-0005-0000-0000-000078040000}"/>
    <cellStyle name="Heading 1 10" xfId="733" xr:uid="{00000000-0005-0000-0000-000079040000}"/>
    <cellStyle name="Heading 1 11" xfId="734" xr:uid="{00000000-0005-0000-0000-00007A040000}"/>
    <cellStyle name="Heading 1 12" xfId="735" xr:uid="{00000000-0005-0000-0000-00007B040000}"/>
    <cellStyle name="Heading 1 2" xfId="258" xr:uid="{00000000-0005-0000-0000-00007C040000}"/>
    <cellStyle name="Heading 1 2 2" xfId="736" xr:uid="{00000000-0005-0000-0000-00007D040000}"/>
    <cellStyle name="Heading 1 3" xfId="737" xr:uid="{00000000-0005-0000-0000-00007E040000}"/>
    <cellStyle name="Heading 1 4" xfId="738" xr:uid="{00000000-0005-0000-0000-00007F040000}"/>
    <cellStyle name="Heading 1 5" xfId="739" xr:uid="{00000000-0005-0000-0000-000080040000}"/>
    <cellStyle name="Heading 1 6" xfId="740" xr:uid="{00000000-0005-0000-0000-000081040000}"/>
    <cellStyle name="Heading 1 7" xfId="741" xr:uid="{00000000-0005-0000-0000-000082040000}"/>
    <cellStyle name="Heading 1 8" xfId="742" xr:uid="{00000000-0005-0000-0000-000083040000}"/>
    <cellStyle name="Heading 1 9" xfId="743" xr:uid="{00000000-0005-0000-0000-000084040000}"/>
    <cellStyle name="Heading 2 10" xfId="744" xr:uid="{00000000-0005-0000-0000-000085040000}"/>
    <cellStyle name="Heading 2 11" xfId="745" xr:uid="{00000000-0005-0000-0000-000086040000}"/>
    <cellStyle name="Heading 2 12" xfId="746" xr:uid="{00000000-0005-0000-0000-000087040000}"/>
    <cellStyle name="Heading 2 2" xfId="259" xr:uid="{00000000-0005-0000-0000-000088040000}"/>
    <cellStyle name="Heading 2 2 2" xfId="747" xr:uid="{00000000-0005-0000-0000-000089040000}"/>
    <cellStyle name="Heading 2 3" xfId="748" xr:uid="{00000000-0005-0000-0000-00008A040000}"/>
    <cellStyle name="Heading 2 4" xfId="749" xr:uid="{00000000-0005-0000-0000-00008B040000}"/>
    <cellStyle name="Heading 2 5" xfId="750" xr:uid="{00000000-0005-0000-0000-00008C040000}"/>
    <cellStyle name="Heading 2 6" xfId="751" xr:uid="{00000000-0005-0000-0000-00008D040000}"/>
    <cellStyle name="Heading 2 7" xfId="752" xr:uid="{00000000-0005-0000-0000-00008E040000}"/>
    <cellStyle name="Heading 2 8" xfId="753" xr:uid="{00000000-0005-0000-0000-00008F040000}"/>
    <cellStyle name="Heading 2 9" xfId="754" xr:uid="{00000000-0005-0000-0000-000090040000}"/>
    <cellStyle name="Heading 3 2" xfId="260" xr:uid="{00000000-0005-0000-0000-000091040000}"/>
    <cellStyle name="Heading 3 2 2" xfId="755" xr:uid="{00000000-0005-0000-0000-000092040000}"/>
    <cellStyle name="Heading 4 2" xfId="261" xr:uid="{00000000-0005-0000-0000-000093040000}"/>
    <cellStyle name="Heading 4 2 2" xfId="756" xr:uid="{00000000-0005-0000-0000-000094040000}"/>
    <cellStyle name="Heading1" xfId="757" xr:uid="{00000000-0005-0000-0000-000095040000}"/>
    <cellStyle name="Heading1 2" xfId="1748" xr:uid="{00000000-0005-0000-0000-000096040000}"/>
    <cellStyle name="Heading2" xfId="758" xr:uid="{00000000-0005-0000-0000-000097040000}"/>
    <cellStyle name="Heading2 2" xfId="1749" xr:uid="{00000000-0005-0000-0000-000098040000}"/>
    <cellStyle name="HEADINGS" xfId="262" xr:uid="{00000000-0005-0000-0000-000099040000}"/>
    <cellStyle name="HEADINGS 2" xfId="1750" xr:uid="{00000000-0005-0000-0000-00009A040000}"/>
    <cellStyle name="HEADINGSTOP" xfId="263" xr:uid="{00000000-0005-0000-0000-00009B040000}"/>
    <cellStyle name="HEADINGSTOP 2" xfId="1751" xr:uid="{00000000-0005-0000-0000-00009C040000}"/>
    <cellStyle name="headoption" xfId="264" xr:uid="{00000000-0005-0000-0000-00009D040000}"/>
    <cellStyle name="headoption 2" xfId="1752" xr:uid="{00000000-0005-0000-0000-00009E040000}"/>
    <cellStyle name="Hoa-Scholl" xfId="1753" xr:uid="{00000000-0005-0000-0000-00009F040000}"/>
    <cellStyle name="Hyperlink 2" xfId="265" xr:uid="{00000000-0005-0000-0000-0000A0040000}"/>
    <cellStyle name="Hyperlink 2 2" xfId="759" xr:uid="{00000000-0005-0000-0000-0000A1040000}"/>
    <cellStyle name="Hyperlink 3" xfId="760" xr:uid="{00000000-0005-0000-0000-0000A2040000}"/>
    <cellStyle name="Hyperlink 4" xfId="761" xr:uid="{00000000-0005-0000-0000-0000A3040000}"/>
    <cellStyle name="Hyperlink 5" xfId="762" xr:uid="{00000000-0005-0000-0000-0000A4040000}"/>
    <cellStyle name="Hyperlink 6" xfId="763" xr:uid="{00000000-0005-0000-0000-0000A5040000}"/>
    <cellStyle name="_x0001_í½?" xfId="1754" xr:uid="{00000000-0005-0000-0000-0000A6040000}"/>
    <cellStyle name="_x0001_íå_x001b_ô " xfId="1755" xr:uid="{00000000-0005-0000-0000-0000A7040000}"/>
    <cellStyle name="_x0001_íå_x001b_ô_" xfId="1756" xr:uid="{00000000-0005-0000-0000-0000A8040000}"/>
    <cellStyle name="Input [yellow]" xfId="266" xr:uid="{00000000-0005-0000-0000-0000A9040000}"/>
    <cellStyle name="Input 2" xfId="267" xr:uid="{00000000-0005-0000-0000-0000AA040000}"/>
    <cellStyle name="Input 2 2" xfId="764" xr:uid="{00000000-0005-0000-0000-0000AB040000}"/>
    <cellStyle name="Input 3" xfId="765" xr:uid="{00000000-0005-0000-0000-0000AC040000}"/>
    <cellStyle name="Input 4" xfId="766" xr:uid="{00000000-0005-0000-0000-0000AD040000}"/>
    <cellStyle name="Input 5" xfId="767" xr:uid="{00000000-0005-0000-0000-0000AE040000}"/>
    <cellStyle name="Input 6" xfId="768" xr:uid="{00000000-0005-0000-0000-0000AF040000}"/>
    <cellStyle name="Input 7" xfId="769" xr:uid="{00000000-0005-0000-0000-0000B0040000}"/>
    <cellStyle name="Jun" xfId="268" xr:uid="{00000000-0005-0000-0000-0000B1040000}"/>
    <cellStyle name="k" xfId="1757" xr:uid="{00000000-0005-0000-0000-0000B2040000}"/>
    <cellStyle name="k_TONG HOP KINH PHI" xfId="1758" xr:uid="{00000000-0005-0000-0000-0000B3040000}"/>
    <cellStyle name="k_ÿÿÿÿÿ" xfId="1759" xr:uid="{00000000-0005-0000-0000-0000B4040000}"/>
    <cellStyle name="k_ÿÿÿÿÿ_1" xfId="1760" xr:uid="{00000000-0005-0000-0000-0000B5040000}"/>
    <cellStyle name="k_ÿÿÿÿÿ_2" xfId="1761" xr:uid="{00000000-0005-0000-0000-0000B6040000}"/>
    <cellStyle name="khanh" xfId="1762" xr:uid="{00000000-0005-0000-0000-0000B7040000}"/>
    <cellStyle name="khung" xfId="1763" xr:uid="{00000000-0005-0000-0000-0000B8040000}"/>
    <cellStyle name="Kiểm tra Ô" xfId="770" xr:uid="{00000000-0005-0000-0000-0000B9040000}"/>
    <cellStyle name="Kien1" xfId="771" xr:uid="{00000000-0005-0000-0000-0000BA040000}"/>
    <cellStyle name="KLBXUNG" xfId="1764" xr:uid="{00000000-0005-0000-0000-0000BB040000}"/>
    <cellStyle name="Ledger 17 x 11 in" xfId="269" xr:uid="{00000000-0005-0000-0000-0000BC040000}"/>
    <cellStyle name="Ledger 17 x 11 in 2" xfId="270" xr:uid="{00000000-0005-0000-0000-0000BD040000}"/>
    <cellStyle name="Ledger 17 x 11 in 2 2" xfId="772" xr:uid="{00000000-0005-0000-0000-0000BE040000}"/>
    <cellStyle name="Ledger 17 x 11 in 2 3" xfId="1765" xr:uid="{00000000-0005-0000-0000-0000BF040000}"/>
    <cellStyle name="Ledger 17 x 11 in 3" xfId="271" xr:uid="{00000000-0005-0000-0000-0000C0040000}"/>
    <cellStyle name="Ledger 17 x 11 in 4" xfId="773" xr:uid="{00000000-0005-0000-0000-0000C1040000}"/>
    <cellStyle name="Ledger 17 x 11 in 5" xfId="774" xr:uid="{00000000-0005-0000-0000-0000C2040000}"/>
    <cellStyle name="Ledger 17 x 11 in 6" xfId="775" xr:uid="{00000000-0005-0000-0000-0000C3040000}"/>
    <cellStyle name="Ledger 17 x 11 in_Dutoan_Ver1.0" xfId="272" xr:uid="{00000000-0005-0000-0000-0000C4040000}"/>
    <cellStyle name="left" xfId="776" xr:uid="{00000000-0005-0000-0000-0000C5040000}"/>
    <cellStyle name="Line" xfId="777" xr:uid="{00000000-0005-0000-0000-0000C6040000}"/>
    <cellStyle name="Link Currency (0)" xfId="273" xr:uid="{00000000-0005-0000-0000-0000C7040000}"/>
    <cellStyle name="Link Currency (0) 2" xfId="1766" xr:uid="{00000000-0005-0000-0000-0000C8040000}"/>
    <cellStyle name="Link Currency (2)" xfId="274" xr:uid="{00000000-0005-0000-0000-0000C9040000}"/>
    <cellStyle name="Link Units (0)" xfId="275" xr:uid="{00000000-0005-0000-0000-0000CA040000}"/>
    <cellStyle name="Link Units (0) 2" xfId="1767" xr:uid="{00000000-0005-0000-0000-0000CB040000}"/>
    <cellStyle name="Link Units (1)" xfId="276" xr:uid="{00000000-0005-0000-0000-0000CC040000}"/>
    <cellStyle name="Link Units (1) 2" xfId="1768" xr:uid="{00000000-0005-0000-0000-0000CD040000}"/>
    <cellStyle name="Link Units (2)" xfId="277" xr:uid="{00000000-0005-0000-0000-0000CE040000}"/>
    <cellStyle name="Linked Cell 2" xfId="278" xr:uid="{00000000-0005-0000-0000-0000CF040000}"/>
    <cellStyle name="Linked Cell 2 2" xfId="778" xr:uid="{00000000-0005-0000-0000-0000D0040000}"/>
    <cellStyle name="luc" xfId="779" xr:uid="{00000000-0005-0000-0000-0000D1040000}"/>
    <cellStyle name="luc2" xfId="780" xr:uid="{00000000-0005-0000-0000-0000D2040000}"/>
    <cellStyle name="MAU" xfId="1769" xr:uid="{00000000-0005-0000-0000-0000D3040000}"/>
    <cellStyle name="Migliaia (0)_CALPREZZ" xfId="1770" xr:uid="{00000000-0005-0000-0000-0000D4040000}"/>
    <cellStyle name="Migliaia_ PESO ELETTR." xfId="1771" xr:uid="{00000000-0005-0000-0000-0000D5040000}"/>
    <cellStyle name="Millares [0]_Well Timing" xfId="781" xr:uid="{00000000-0005-0000-0000-0000D6040000}"/>
    <cellStyle name="Millares_Well Timing" xfId="782" xr:uid="{00000000-0005-0000-0000-0000D7040000}"/>
    <cellStyle name="Milliers [0]_laroux" xfId="783" xr:uid="{00000000-0005-0000-0000-0000D8040000}"/>
    <cellStyle name="Milliers_laroux" xfId="784" xr:uid="{00000000-0005-0000-0000-0000D9040000}"/>
    <cellStyle name="Model" xfId="785" xr:uid="{00000000-0005-0000-0000-0000DA040000}"/>
    <cellStyle name="Model 2" xfId="1772" xr:uid="{00000000-0005-0000-0000-0000DB040000}"/>
    <cellStyle name="moi" xfId="786" xr:uid="{00000000-0005-0000-0000-0000DC040000}"/>
    <cellStyle name="Moneda [0]_Well Timing" xfId="787" xr:uid="{00000000-0005-0000-0000-0000DD040000}"/>
    <cellStyle name="Moneda_Well Timing" xfId="788" xr:uid="{00000000-0005-0000-0000-0000DE040000}"/>
    <cellStyle name="Monétaire [0]_laroux" xfId="789" xr:uid="{00000000-0005-0000-0000-0000DF040000}"/>
    <cellStyle name="Monétaire_laroux" xfId="790" xr:uid="{00000000-0005-0000-0000-0000E0040000}"/>
    <cellStyle name="n" xfId="279" xr:uid="{00000000-0005-0000-0000-0000E1040000}"/>
    <cellStyle name="n 2" xfId="1773" xr:uid="{00000000-0005-0000-0000-0000E2040000}"/>
    <cellStyle name="n1" xfId="791" xr:uid="{00000000-0005-0000-0000-0000E3040000}"/>
    <cellStyle name="Neutral 2" xfId="280" xr:uid="{00000000-0005-0000-0000-0000E4040000}"/>
    <cellStyle name="Neutral 2 2" xfId="792" xr:uid="{00000000-0005-0000-0000-0000E5040000}"/>
    <cellStyle name="New" xfId="1774" xr:uid="{00000000-0005-0000-0000-0000E6040000}"/>
    <cellStyle name="New 2" xfId="1775" xr:uid="{00000000-0005-0000-0000-0000E7040000}"/>
    <cellStyle name="New Times Roman" xfId="1776" xr:uid="{00000000-0005-0000-0000-0000E8040000}"/>
    <cellStyle name="New_DientoanKL" xfId="1777" xr:uid="{00000000-0005-0000-0000-0000E9040000}"/>
    <cellStyle name="Nhấn1" xfId="793" xr:uid="{00000000-0005-0000-0000-0000EA040000}"/>
    <cellStyle name="Nhấn2" xfId="794" xr:uid="{00000000-0005-0000-0000-0000EB040000}"/>
    <cellStyle name="Nhấn3" xfId="795" xr:uid="{00000000-0005-0000-0000-0000EC040000}"/>
    <cellStyle name="Nhấn4" xfId="796" xr:uid="{00000000-0005-0000-0000-0000ED040000}"/>
    <cellStyle name="Nhấn5" xfId="797" xr:uid="{00000000-0005-0000-0000-0000EE040000}"/>
    <cellStyle name="Nhấn6" xfId="798" xr:uid="{00000000-0005-0000-0000-0000EF040000}"/>
    <cellStyle name="no dec" xfId="1778" xr:uid="{00000000-0005-0000-0000-0000F0040000}"/>
    <cellStyle name="Normal" xfId="0" builtinId="0"/>
    <cellStyle name="Normal - Style1" xfId="2" xr:uid="{00000000-0005-0000-0000-0000F2040000}"/>
    <cellStyle name="Normal - Style1 2" xfId="281" xr:uid="{00000000-0005-0000-0000-0000F3040000}"/>
    <cellStyle name="Normal - Style1 2 2" xfId="1780" xr:uid="{00000000-0005-0000-0000-0000F4040000}"/>
    <cellStyle name="Normal - Style1 3" xfId="1779" xr:uid="{00000000-0005-0000-0000-0000F5040000}"/>
    <cellStyle name="Normal - 유형1" xfId="282" xr:uid="{00000000-0005-0000-0000-0000F6040000}"/>
    <cellStyle name="Normal - 유형1 2" xfId="1781" xr:uid="{00000000-0005-0000-0000-0000F7040000}"/>
    <cellStyle name="Normal 10" xfId="283" xr:uid="{00000000-0005-0000-0000-0000F8040000}"/>
    <cellStyle name="Normal 10 10" xfId="1013" xr:uid="{00000000-0005-0000-0000-0000F9040000}"/>
    <cellStyle name="Normal 10 10 2" xfId="2024" xr:uid="{B7976233-9765-4E2B-BA17-16A1E721ECAF}"/>
    <cellStyle name="Normal 10 11" xfId="1782" xr:uid="{00000000-0005-0000-0000-0000FA040000}"/>
    <cellStyle name="Normal 10 12" xfId="1956" xr:uid="{3CFD4EC9-6B2F-4B39-8495-EC9AAC39969B}"/>
    <cellStyle name="Normal 10 2" xfId="284" xr:uid="{00000000-0005-0000-0000-0000FB040000}"/>
    <cellStyle name="Normal 10 2 2" xfId="799" xr:uid="{00000000-0005-0000-0000-0000FC040000}"/>
    <cellStyle name="Normal 10 2 2 2" xfId="528" xr:uid="{00000000-0005-0000-0000-0000FD040000}"/>
    <cellStyle name="Normal 10 2 3" xfId="523" xr:uid="{00000000-0005-0000-0000-0000FE040000}"/>
    <cellStyle name="Normal 10 2 4" xfId="1014" xr:uid="{00000000-0005-0000-0000-0000FF040000}"/>
    <cellStyle name="Normal 10 2 4 2" xfId="2025" xr:uid="{ED1238F5-021D-40C9-99D2-CE65149A3C22}"/>
    <cellStyle name="Normal 10 2 5" xfId="1957" xr:uid="{F99CFDC2-38E6-4508-AEC7-EDDDDAACE598}"/>
    <cellStyle name="Normal 10 3" xfId="285" xr:uid="{00000000-0005-0000-0000-000000050000}"/>
    <cellStyle name="Normal 10 3 2" xfId="1015" xr:uid="{00000000-0005-0000-0000-000001050000}"/>
    <cellStyle name="Normal 10 3 2 2" xfId="2026" xr:uid="{CC5AE748-7FF6-41C1-AF3D-F3F2D9E70000}"/>
    <cellStyle name="Normal 10 3 3" xfId="1958" xr:uid="{39DDE09D-A0B1-446F-BD2A-5ED95E44A229}"/>
    <cellStyle name="Normal 10 4" xfId="286" xr:uid="{00000000-0005-0000-0000-000002050000}"/>
    <cellStyle name="Normal 10 4 2" xfId="1016" xr:uid="{00000000-0005-0000-0000-000003050000}"/>
    <cellStyle name="Normal 10 4 2 2" xfId="2027" xr:uid="{94CFB2AC-DC3A-4424-88A3-A1B6FEB15247}"/>
    <cellStyle name="Normal 10 4 3" xfId="1959" xr:uid="{FDA7FD77-62D8-4AEF-8285-DFB67C75FE7E}"/>
    <cellStyle name="Normal 10 5" xfId="287" xr:uid="{00000000-0005-0000-0000-000004050000}"/>
    <cellStyle name="Normal 10 5 2" xfId="1017" xr:uid="{00000000-0005-0000-0000-000005050000}"/>
    <cellStyle name="Normal 10 5 2 2" xfId="2028" xr:uid="{6608CDC8-8746-4378-913E-52BDBA705E6D}"/>
    <cellStyle name="Normal 10 5 3" xfId="1960" xr:uid="{ADE31EA0-CC4D-40E9-9EA7-2DDA5DAD2774}"/>
    <cellStyle name="Normal 10 6" xfId="288" xr:uid="{00000000-0005-0000-0000-000006050000}"/>
    <cellStyle name="Normal 10 6 2" xfId="1018" xr:uid="{00000000-0005-0000-0000-000007050000}"/>
    <cellStyle name="Normal 10 6 2 2" xfId="2029" xr:uid="{5571B2C2-31A5-4B69-83D4-944209876F53}"/>
    <cellStyle name="Normal 10 6 3" xfId="1961" xr:uid="{C2E1C9A9-C64E-4B1F-9D72-749AC4E2EEFB}"/>
    <cellStyle name="Normal 10 7" xfId="289" xr:uid="{00000000-0005-0000-0000-000008050000}"/>
    <cellStyle name="Normal 10 7 2" xfId="1019" xr:uid="{00000000-0005-0000-0000-000009050000}"/>
    <cellStyle name="Normal 10 7 2 2" xfId="2030" xr:uid="{F0A47CE4-1501-4D09-B49F-01975F93413F}"/>
    <cellStyle name="Normal 10 7 3" xfId="1962" xr:uid="{B6D4FF8E-45D2-433F-B0D6-F55969E8BE04}"/>
    <cellStyle name="Normal 10 8" xfId="290" xr:uid="{00000000-0005-0000-0000-00000A050000}"/>
    <cellStyle name="Normal 10 8 2" xfId="1020" xr:uid="{00000000-0005-0000-0000-00000B050000}"/>
    <cellStyle name="Normal 10 8 2 2" xfId="2031" xr:uid="{60362AFC-1487-4604-AA27-9419E14D7766}"/>
    <cellStyle name="Normal 10 8 3" xfId="1963" xr:uid="{C4721364-2CDB-4383-952E-D2D80CFDEC65}"/>
    <cellStyle name="Normal 10 9" xfId="291" xr:uid="{00000000-0005-0000-0000-00000C050000}"/>
    <cellStyle name="Normal 10 9 2" xfId="1021" xr:uid="{00000000-0005-0000-0000-00000D050000}"/>
    <cellStyle name="Normal 10 9 2 2" xfId="2032" xr:uid="{9B3FC8C8-6AED-47D2-8597-2EF3723B6E89}"/>
    <cellStyle name="Normal 10 9 3" xfId="1964" xr:uid="{F4E4D072-32AF-41EF-8DD9-2134DF0C58E1}"/>
    <cellStyle name="Normal 100" xfId="1783" xr:uid="{00000000-0005-0000-0000-00000E050000}"/>
    <cellStyle name="Normal 100 2" xfId="2090" xr:uid="{97C6D382-0936-40ED-B829-BD34CEFC7662}"/>
    <cellStyle name="Normal 11" xfId="292" xr:uid="{00000000-0005-0000-0000-00000F050000}"/>
    <cellStyle name="Normal 11 2" xfId="800" xr:uid="{00000000-0005-0000-0000-000010050000}"/>
    <cellStyle name="Normal 11 2 2" xfId="801" xr:uid="{00000000-0005-0000-0000-000011050000}"/>
    <cellStyle name="Normal 11 2 3" xfId="802" xr:uid="{00000000-0005-0000-0000-000012050000}"/>
    <cellStyle name="Normal 11 3" xfId="803" xr:uid="{00000000-0005-0000-0000-000013050000}"/>
    <cellStyle name="Normal 11 4" xfId="804" xr:uid="{00000000-0005-0000-0000-000014050000}"/>
    <cellStyle name="Normal 12" xfId="293" xr:uid="{00000000-0005-0000-0000-000015050000}"/>
    <cellStyle name="Normal 12 2" xfId="805" xr:uid="{00000000-0005-0000-0000-000016050000}"/>
    <cellStyle name="Normal 12 3" xfId="806" xr:uid="{00000000-0005-0000-0000-000017050000}"/>
    <cellStyle name="Normal 13" xfId="294" xr:uid="{00000000-0005-0000-0000-000018050000}"/>
    <cellStyle name="Normal 13 2" xfId="807" xr:uid="{00000000-0005-0000-0000-000019050000}"/>
    <cellStyle name="Normal 13 3" xfId="808" xr:uid="{00000000-0005-0000-0000-00001A050000}"/>
    <cellStyle name="Normal 14" xfId="295" xr:uid="{00000000-0005-0000-0000-00001B050000}"/>
    <cellStyle name="Normal 14 2" xfId="809" xr:uid="{00000000-0005-0000-0000-00001C050000}"/>
    <cellStyle name="Normal 14 3" xfId="810" xr:uid="{00000000-0005-0000-0000-00001D050000}"/>
    <cellStyle name="Normal 15" xfId="296" xr:uid="{00000000-0005-0000-0000-00001E050000}"/>
    <cellStyle name="Normal 15 2" xfId="811" xr:uid="{00000000-0005-0000-0000-00001F050000}"/>
    <cellStyle name="Normal 15 3" xfId="1022" xr:uid="{00000000-0005-0000-0000-000020050000}"/>
    <cellStyle name="Normal 15 3 2" xfId="2033" xr:uid="{B14EEDEF-08E3-4095-9F42-6A55F153F99B}"/>
    <cellStyle name="Normal 15 4" xfId="1965" xr:uid="{25BB5C01-7256-489D-96A3-CB02A1AFDB9F}"/>
    <cellStyle name="Normal 16" xfId="297" xr:uid="{00000000-0005-0000-0000-000021050000}"/>
    <cellStyle name="Normal 16 2" xfId="298" xr:uid="{00000000-0005-0000-0000-000022050000}"/>
    <cellStyle name="Normal 16 2 2" xfId="812" xr:uid="{00000000-0005-0000-0000-000023050000}"/>
    <cellStyle name="Normal 16 3" xfId="813" xr:uid="{00000000-0005-0000-0000-000024050000}"/>
    <cellStyle name="Normal 16 3 2" xfId="814" xr:uid="{00000000-0005-0000-0000-000025050000}"/>
    <cellStyle name="Normal 17" xfId="299" xr:uid="{00000000-0005-0000-0000-000026050000}"/>
    <cellStyle name="Normal 17 2" xfId="815" xr:uid="{00000000-0005-0000-0000-000027050000}"/>
    <cellStyle name="Normal 17 2 2" xfId="1061" xr:uid="{00000000-0005-0000-0000-000028050000}"/>
    <cellStyle name="Normal 17 2 2 2" xfId="2064" xr:uid="{A328335D-26C8-48CF-A07D-27FA7EC7BDFA}"/>
    <cellStyle name="Normal 17 2 3" xfId="1996" xr:uid="{9D236EBE-1337-46A7-93FC-97D3E92D2E02}"/>
    <cellStyle name="Normal 18" xfId="300" xr:uid="{00000000-0005-0000-0000-000029050000}"/>
    <cellStyle name="Normal 18 2" xfId="301" xr:uid="{00000000-0005-0000-0000-00002A050000}"/>
    <cellStyle name="Normal 18 2 2" xfId="302" xr:uid="{00000000-0005-0000-0000-00002B050000}"/>
    <cellStyle name="Normal 18 3" xfId="303" xr:uid="{00000000-0005-0000-0000-00002C050000}"/>
    <cellStyle name="Normal 18 4" xfId="304" xr:uid="{00000000-0005-0000-0000-00002D050000}"/>
    <cellStyle name="Normal 18 5" xfId="305" xr:uid="{00000000-0005-0000-0000-00002E050000}"/>
    <cellStyle name="Normal 18 6" xfId="306" xr:uid="{00000000-0005-0000-0000-00002F050000}"/>
    <cellStyle name="Normal 18 7" xfId="307" xr:uid="{00000000-0005-0000-0000-000030050000}"/>
    <cellStyle name="Normal 18 8" xfId="308" xr:uid="{00000000-0005-0000-0000-000031050000}"/>
    <cellStyle name="Normal 18 9" xfId="309" xr:uid="{00000000-0005-0000-0000-000032050000}"/>
    <cellStyle name="Normal 19" xfId="310" xr:uid="{00000000-0005-0000-0000-000033050000}"/>
    <cellStyle name="Normal 19 2" xfId="311" xr:uid="{00000000-0005-0000-0000-000034050000}"/>
    <cellStyle name="Normal 19 3" xfId="312" xr:uid="{00000000-0005-0000-0000-000035050000}"/>
    <cellStyle name="Normal 19 4" xfId="313" xr:uid="{00000000-0005-0000-0000-000036050000}"/>
    <cellStyle name="Normal 19 5" xfId="314" xr:uid="{00000000-0005-0000-0000-000037050000}"/>
    <cellStyle name="Normal 19 6" xfId="315" xr:uid="{00000000-0005-0000-0000-000038050000}"/>
    <cellStyle name="Normal 19 7" xfId="316" xr:uid="{00000000-0005-0000-0000-000039050000}"/>
    <cellStyle name="Normal 19 8" xfId="317" xr:uid="{00000000-0005-0000-0000-00003A050000}"/>
    <cellStyle name="Normal 2" xfId="318" xr:uid="{00000000-0005-0000-0000-00003B050000}"/>
    <cellStyle name="Normal 2 10" xfId="319" xr:uid="{00000000-0005-0000-0000-00003C050000}"/>
    <cellStyle name="Normal 2 11" xfId="320" xr:uid="{00000000-0005-0000-0000-00003D050000}"/>
    <cellStyle name="Normal 2 12" xfId="520" xr:uid="{00000000-0005-0000-0000-00003E050000}"/>
    <cellStyle name="Normal 2 13" xfId="816" xr:uid="{00000000-0005-0000-0000-00003F050000}"/>
    <cellStyle name="Normal 2 14" xfId="817" xr:uid="{00000000-0005-0000-0000-000040050000}"/>
    <cellStyle name="Normal 2 15" xfId="818" xr:uid="{00000000-0005-0000-0000-000041050000}"/>
    <cellStyle name="Normal 2 16" xfId="819" xr:uid="{00000000-0005-0000-0000-000042050000}"/>
    <cellStyle name="Normal 2 17" xfId="820" xr:uid="{00000000-0005-0000-0000-000043050000}"/>
    <cellStyle name="Normal 2 18" xfId="821" xr:uid="{00000000-0005-0000-0000-000044050000}"/>
    <cellStyle name="Normal 2 19" xfId="822" xr:uid="{00000000-0005-0000-0000-000045050000}"/>
    <cellStyle name="Normal 2 2" xfId="321" xr:uid="{00000000-0005-0000-0000-000046050000}"/>
    <cellStyle name="Normal 2 2 2" xfId="322" xr:uid="{00000000-0005-0000-0000-000047050000}"/>
    <cellStyle name="Normal 2 2 2 2" xfId="823" xr:uid="{00000000-0005-0000-0000-000048050000}"/>
    <cellStyle name="Normal 2 2 2 3" xfId="824" xr:uid="{00000000-0005-0000-0000-000049050000}"/>
    <cellStyle name="Normal 2 2 2 4" xfId="825" xr:uid="{00000000-0005-0000-0000-00004A050000}"/>
    <cellStyle name="Normal 2 2 3" xfId="826" xr:uid="{00000000-0005-0000-0000-00004B050000}"/>
    <cellStyle name="Normal 2 2 3 2" xfId="827" xr:uid="{00000000-0005-0000-0000-00004C050000}"/>
    <cellStyle name="Normal 2 2 4" xfId="828" xr:uid="{00000000-0005-0000-0000-00004D050000}"/>
    <cellStyle name="Normal 2 2 5" xfId="829" xr:uid="{00000000-0005-0000-0000-00004E050000}"/>
    <cellStyle name="Normal 2 2 6" xfId="830" xr:uid="{00000000-0005-0000-0000-00004F050000}"/>
    <cellStyle name="Normal 2 2 7" xfId="831" xr:uid="{00000000-0005-0000-0000-000050050000}"/>
    <cellStyle name="Normal 2 2 7 2" xfId="1062" xr:uid="{00000000-0005-0000-0000-000051050000}"/>
    <cellStyle name="Normal 2 2 7 2 2" xfId="2065" xr:uid="{BCBF18BB-3167-458E-8E7A-441A353A5DA8}"/>
    <cellStyle name="Normal 2 2 7 3" xfId="1997" xr:uid="{25B326C1-276F-41F8-9851-967E8E52C9BC}"/>
    <cellStyle name="Normal 2 2 8" xfId="1785" xr:uid="{00000000-0005-0000-0000-000052050000}"/>
    <cellStyle name="Normal 2 20" xfId="524" xr:uid="{00000000-0005-0000-0000-000053050000}"/>
    <cellStyle name="Normal 2 21" xfId="1784" xr:uid="{00000000-0005-0000-0000-000054050000}"/>
    <cellStyle name="Normal 2 3" xfId="323" xr:uid="{00000000-0005-0000-0000-000055050000}"/>
    <cellStyle name="Normal 2 3 2" xfId="832" xr:uid="{00000000-0005-0000-0000-000056050000}"/>
    <cellStyle name="Normal 2 3 2 2" xfId="833" xr:uid="{00000000-0005-0000-0000-000057050000}"/>
    <cellStyle name="Normal 2 3 2 3" xfId="1787" xr:uid="{00000000-0005-0000-0000-000058050000}"/>
    <cellStyle name="Normal 2 3 3" xfId="834" xr:uid="{00000000-0005-0000-0000-000059050000}"/>
    <cellStyle name="Normal 2 3 4" xfId="835" xr:uid="{00000000-0005-0000-0000-00005A050000}"/>
    <cellStyle name="Normal 2 3 5" xfId="1786" xr:uid="{00000000-0005-0000-0000-00005B050000}"/>
    <cellStyle name="Normal 2 4" xfId="324" xr:uid="{00000000-0005-0000-0000-00005C050000}"/>
    <cellStyle name="Normal 2 4 2" xfId="836" xr:uid="{00000000-0005-0000-0000-00005D050000}"/>
    <cellStyle name="Normal 2 4 3" xfId="837" xr:uid="{00000000-0005-0000-0000-00005E050000}"/>
    <cellStyle name="Normal 2 5" xfId="325" xr:uid="{00000000-0005-0000-0000-00005F050000}"/>
    <cellStyle name="Normal 2 5 2" xfId="838" xr:uid="{00000000-0005-0000-0000-000060050000}"/>
    <cellStyle name="Normal 2 5 3" xfId="1948" xr:uid="{F7EAF922-5836-49E9-96E7-53FC4AC49C88}"/>
    <cellStyle name="Normal 2 6" xfId="326" xr:uid="{00000000-0005-0000-0000-000061050000}"/>
    <cellStyle name="Normal 2 6 2" xfId="839" xr:uid="{00000000-0005-0000-0000-000062050000}"/>
    <cellStyle name="Normal 2 6 2 2" xfId="1063" xr:uid="{00000000-0005-0000-0000-000063050000}"/>
    <cellStyle name="Normal 2 6 2 2 2" xfId="2066" xr:uid="{472240F9-1A4D-4335-8752-BEF9B5FB2FA7}"/>
    <cellStyle name="Normal 2 6 2 3" xfId="1998" xr:uid="{5C83532E-0849-452B-88AE-6B6631503C62}"/>
    <cellStyle name="Normal 2 7" xfId="327" xr:uid="{00000000-0005-0000-0000-000064050000}"/>
    <cellStyle name="Normal 2 8" xfId="328" xr:uid="{00000000-0005-0000-0000-000065050000}"/>
    <cellStyle name="Normal 2 9" xfId="329" xr:uid="{00000000-0005-0000-0000-000066050000}"/>
    <cellStyle name="Normal 20" xfId="330" xr:uid="{00000000-0005-0000-0000-000067050000}"/>
    <cellStyle name="Normal 20 2" xfId="840" xr:uid="{00000000-0005-0000-0000-000068050000}"/>
    <cellStyle name="Normal 20 2 2" xfId="1064" xr:uid="{00000000-0005-0000-0000-000069050000}"/>
    <cellStyle name="Normal 20 2 2 2" xfId="2067" xr:uid="{652CCB40-A9B8-4D8A-A9D6-6C1DC27A77EB}"/>
    <cellStyle name="Normal 20 2 3" xfId="1999" xr:uid="{B393C25F-E39A-402B-8CC3-02E62AB882C2}"/>
    <cellStyle name="Normal 21" xfId="331" xr:uid="{00000000-0005-0000-0000-00006A050000}"/>
    <cellStyle name="Normal 21 2" xfId="332" xr:uid="{00000000-0005-0000-0000-00006B050000}"/>
    <cellStyle name="Normal 21 3" xfId="333" xr:uid="{00000000-0005-0000-0000-00006C050000}"/>
    <cellStyle name="Normal 21 4" xfId="334" xr:uid="{00000000-0005-0000-0000-00006D050000}"/>
    <cellStyle name="Normal 21 5" xfId="335" xr:uid="{00000000-0005-0000-0000-00006E050000}"/>
    <cellStyle name="Normal 21 6" xfId="336" xr:uid="{00000000-0005-0000-0000-00006F050000}"/>
    <cellStyle name="Normal 21 7" xfId="337" xr:uid="{00000000-0005-0000-0000-000070050000}"/>
    <cellStyle name="Normal 21 8" xfId="338" xr:uid="{00000000-0005-0000-0000-000071050000}"/>
    <cellStyle name="Normal 22" xfId="339" xr:uid="{00000000-0005-0000-0000-000072050000}"/>
    <cellStyle name="Normal 22 2" xfId="841" xr:uid="{00000000-0005-0000-0000-000073050000}"/>
    <cellStyle name="Normal 23" xfId="340" xr:uid="{00000000-0005-0000-0000-000074050000}"/>
    <cellStyle name="Normal 23 2" xfId="842" xr:uid="{00000000-0005-0000-0000-000075050000}"/>
    <cellStyle name="Normal 23 3" xfId="1023" xr:uid="{00000000-0005-0000-0000-000076050000}"/>
    <cellStyle name="Normal 23 3 2" xfId="2034" xr:uid="{86EBE76F-9271-47A2-9444-33124958C5BC}"/>
    <cellStyle name="Normal 23 4" xfId="1966" xr:uid="{BB22C787-AD18-4CA6-AF3C-66C885C4ECF9}"/>
    <cellStyle name="Normal 24" xfId="341" xr:uid="{00000000-0005-0000-0000-000077050000}"/>
    <cellStyle name="Normal 24 2" xfId="843" xr:uid="{00000000-0005-0000-0000-000078050000}"/>
    <cellStyle name="Normal 24 3" xfId="1024" xr:uid="{00000000-0005-0000-0000-000079050000}"/>
    <cellStyle name="Normal 24 3 2" xfId="2035" xr:uid="{261082C1-7E2A-4FD5-88E1-F05C823C2D25}"/>
    <cellStyle name="Normal 24 4" xfId="1967" xr:uid="{6139B320-0C06-4298-B409-51FAB92D86AF}"/>
    <cellStyle name="Normal 25" xfId="342" xr:uid="{00000000-0005-0000-0000-00007A050000}"/>
    <cellStyle name="Normal 25 2" xfId="343" xr:uid="{00000000-0005-0000-0000-00007B050000}"/>
    <cellStyle name="Normal 25 2 2" xfId="1026" xr:uid="{00000000-0005-0000-0000-00007C050000}"/>
    <cellStyle name="Normal 25 2 2 2" xfId="2037" xr:uid="{96DFB6D7-D595-4DFB-BC3F-7E28B0C9AB7D}"/>
    <cellStyle name="Normal 25 2 3" xfId="1969" xr:uid="{2C9C07EF-C62E-4BF7-A459-66694A12BFAF}"/>
    <cellStyle name="Normal 25 3" xfId="1025" xr:uid="{00000000-0005-0000-0000-00007D050000}"/>
    <cellStyle name="Normal 25 3 2" xfId="2036" xr:uid="{C9A78F6A-CD6B-4F07-B651-555FE69842A5}"/>
    <cellStyle name="Normal 25 4" xfId="1968" xr:uid="{B0A56AC8-34C3-448F-B7CF-4EFD206AEDC2}"/>
    <cellStyle name="Normal 26" xfId="344" xr:uid="{00000000-0005-0000-0000-00007E050000}"/>
    <cellStyle name="Normal 26 2" xfId="345" xr:uid="{00000000-0005-0000-0000-00007F050000}"/>
    <cellStyle name="Normal 26 2 2" xfId="1028" xr:uid="{00000000-0005-0000-0000-000080050000}"/>
    <cellStyle name="Normal 26 2 2 2" xfId="2039" xr:uid="{2B6353FA-2C2F-4563-85CF-3A2C1F8A1849}"/>
    <cellStyle name="Normal 26 2 3" xfId="1971" xr:uid="{93296F70-2536-4D60-88C2-1914C549EB1D}"/>
    <cellStyle name="Normal 26 3" xfId="1027" xr:uid="{00000000-0005-0000-0000-000081050000}"/>
    <cellStyle name="Normal 26 3 2" xfId="2038" xr:uid="{C7B1A396-976C-497D-86E9-9770DF583FA1}"/>
    <cellStyle name="Normal 26 4" xfId="1970" xr:uid="{0EC6A860-C78D-46B2-9F58-A2371F440C6D}"/>
    <cellStyle name="Normal 27" xfId="346" xr:uid="{00000000-0005-0000-0000-000082050000}"/>
    <cellStyle name="Normal 28" xfId="347" xr:uid="{00000000-0005-0000-0000-000083050000}"/>
    <cellStyle name="Normal 29" xfId="348" xr:uid="{00000000-0005-0000-0000-000084050000}"/>
    <cellStyle name="Normal 3" xfId="349" xr:uid="{00000000-0005-0000-0000-000085050000}"/>
    <cellStyle name="Normal 3 10" xfId="350" xr:uid="{00000000-0005-0000-0000-000086050000}"/>
    <cellStyle name="Normal 3 10 2" xfId="1030" xr:uid="{00000000-0005-0000-0000-000087050000}"/>
    <cellStyle name="Normal 3 10 2 2" xfId="2041" xr:uid="{064FE530-350D-4928-9FD9-BD7699E5E6FE}"/>
    <cellStyle name="Normal 3 10 3" xfId="1973" xr:uid="{21255243-DA33-45F3-B4AC-182497A11166}"/>
    <cellStyle name="Normal 3 11" xfId="351" xr:uid="{00000000-0005-0000-0000-000088050000}"/>
    <cellStyle name="Normal 3 11 2" xfId="1031" xr:uid="{00000000-0005-0000-0000-000089050000}"/>
    <cellStyle name="Normal 3 11 2 2" xfId="2042" xr:uid="{583E0973-465E-49E1-B0AE-C4DC2C54C584}"/>
    <cellStyle name="Normal 3 11 3" xfId="1974" xr:uid="{44A796B4-F077-4B22-A92D-0F13D21FC88C}"/>
    <cellStyle name="Normal 3 12" xfId="352" xr:uid="{00000000-0005-0000-0000-00008A050000}"/>
    <cellStyle name="Normal 3 12 2" xfId="1032" xr:uid="{00000000-0005-0000-0000-00008B050000}"/>
    <cellStyle name="Normal 3 12 2 2" xfId="2043" xr:uid="{CAABFE45-2188-4E77-8F1D-07B46A855376}"/>
    <cellStyle name="Normal 3 12 3" xfId="1975" xr:uid="{E22E4D3B-2E2B-4076-8B06-BECA6CD2B316}"/>
    <cellStyle name="Normal 3 13" xfId="1029" xr:uid="{00000000-0005-0000-0000-00008C050000}"/>
    <cellStyle name="Normal 3 13 2" xfId="2040" xr:uid="{6C6D0A63-D71C-4328-9486-9D7C70946463}"/>
    <cellStyle name="Normal 3 14" xfId="1788" xr:uid="{00000000-0005-0000-0000-00008D050000}"/>
    <cellStyle name="Normal 3 15" xfId="1972" xr:uid="{C4611ABD-8E7C-440E-928E-13FB8BB50BC4}"/>
    <cellStyle name="Normal 3 2" xfId="353" xr:uid="{00000000-0005-0000-0000-00008E050000}"/>
    <cellStyle name="Normal 3 2 2" xfId="354" xr:uid="{00000000-0005-0000-0000-00008F050000}"/>
    <cellStyle name="Normal 3 2 3" xfId="844" xr:uid="{00000000-0005-0000-0000-000090050000}"/>
    <cellStyle name="Normal 3 2 3 2" xfId="1065" xr:uid="{00000000-0005-0000-0000-000091050000}"/>
    <cellStyle name="Normal 3 2 3 2 2" xfId="2068" xr:uid="{15918487-99E9-4699-AAEB-BA899D38E5DB}"/>
    <cellStyle name="Normal 3 2 3 3" xfId="2000" xr:uid="{52A2C3E0-47D6-4445-9BD5-F50DFE3F0BA4}"/>
    <cellStyle name="Normal 3 3" xfId="355" xr:uid="{00000000-0005-0000-0000-000092050000}"/>
    <cellStyle name="Normal 3 3 2" xfId="845" xr:uid="{00000000-0005-0000-0000-000093050000}"/>
    <cellStyle name="Normal 3 3 3" xfId="996" xr:uid="{00000000-0005-0000-0000-000094050000}"/>
    <cellStyle name="Normal 3 3 3 2" xfId="1008" xr:uid="{00000000-0005-0000-0000-000095050000}"/>
    <cellStyle name="Normal 3 3 3 2 2" xfId="1085" xr:uid="{00000000-0005-0000-0000-000096050000}"/>
    <cellStyle name="Normal 3 3 3 2 2 2" xfId="2087" xr:uid="{1DDBE88B-54DE-42AE-9858-B90E02864FA2}"/>
    <cellStyle name="Normal 3 3 3 2 3" xfId="2019" xr:uid="{C72A35D1-6B84-4337-A5C3-047DAEFD24E1}"/>
    <cellStyle name="Normal 3 3 3 3" xfId="1079" xr:uid="{00000000-0005-0000-0000-000097050000}"/>
    <cellStyle name="Normal 3 3 3 3 2" xfId="2082" xr:uid="{99A6F013-7CAA-48A2-A5CD-F29064093BF6}"/>
    <cellStyle name="Normal 3 3 3 4" xfId="2014" xr:uid="{033BD693-19BD-485B-AB0C-7F213750D6C2}"/>
    <cellStyle name="Normal 3 3 4" xfId="1033" xr:uid="{00000000-0005-0000-0000-000098050000}"/>
    <cellStyle name="Normal 3 3 4 2" xfId="2044" xr:uid="{9A30E527-412A-4EF6-A817-32071937432C}"/>
    <cellStyle name="Normal 3 3 5" xfId="1976" xr:uid="{2E6B6DCE-003A-4317-87EF-B28C15119301}"/>
    <cellStyle name="Normal 3 4" xfId="356" xr:uid="{00000000-0005-0000-0000-000099050000}"/>
    <cellStyle name="Normal 3 4 2" xfId="1034" xr:uid="{00000000-0005-0000-0000-00009A050000}"/>
    <cellStyle name="Normal 3 4 2 2" xfId="2045" xr:uid="{E65414ED-5DCE-49D0-A137-7286E6429955}"/>
    <cellStyle name="Normal 3 4 3" xfId="1977" xr:uid="{F6FCB7ED-0E31-44F6-B96C-B9947E06D74C}"/>
    <cellStyle name="Normal 3 5" xfId="357" xr:uid="{00000000-0005-0000-0000-00009B050000}"/>
    <cellStyle name="Normal 3 5 2" xfId="846" xr:uid="{00000000-0005-0000-0000-00009C050000}"/>
    <cellStyle name="Normal 3 5 2 2" xfId="1066" xr:uid="{00000000-0005-0000-0000-00009D050000}"/>
    <cellStyle name="Normal 3 5 2 2 2" xfId="2069" xr:uid="{0486F527-9928-4404-BAC3-2588FF204F1C}"/>
    <cellStyle name="Normal 3 5 2 3" xfId="2001" xr:uid="{FC1AFC78-6C8F-4340-BC69-5ECB3FEBB51F}"/>
    <cellStyle name="Normal 3 5 3" xfId="1035" xr:uid="{00000000-0005-0000-0000-00009E050000}"/>
    <cellStyle name="Normal 3 5 3 2" xfId="2046" xr:uid="{A5A61460-5D39-4DE1-A4B7-D7568FC2958B}"/>
    <cellStyle name="Normal 3 5 4" xfId="1978" xr:uid="{984C2C58-A39A-4F10-8C65-BA60D6D421A9}"/>
    <cellStyle name="Normal 3 6" xfId="358" xr:uid="{00000000-0005-0000-0000-00009F050000}"/>
    <cellStyle name="Normal 3 6 2" xfId="847" xr:uid="{00000000-0005-0000-0000-0000A0050000}"/>
    <cellStyle name="Normal 3 6 2 2" xfId="1067" xr:uid="{00000000-0005-0000-0000-0000A1050000}"/>
    <cellStyle name="Normal 3 6 2 2 2" xfId="2070" xr:uid="{5AD2C83A-EDEC-45C7-A85C-8A3D698E4A04}"/>
    <cellStyle name="Normal 3 6 2 3" xfId="2002" xr:uid="{85F4E8E0-7EA7-4F18-8049-76E71582FDD7}"/>
    <cellStyle name="Normal 3 6 3" xfId="1036" xr:uid="{00000000-0005-0000-0000-0000A2050000}"/>
    <cellStyle name="Normal 3 6 3 2" xfId="2047" xr:uid="{F8725F1C-F768-4392-9574-F773956C0948}"/>
    <cellStyle name="Normal 3 6 4" xfId="1979" xr:uid="{0B8E185C-B22E-4B77-B699-F4E6FDF291A0}"/>
    <cellStyle name="Normal 3 7" xfId="359" xr:uid="{00000000-0005-0000-0000-0000A3050000}"/>
    <cellStyle name="Normal 3 7 2" xfId="1037" xr:uid="{00000000-0005-0000-0000-0000A4050000}"/>
    <cellStyle name="Normal 3 7 2 2" xfId="2048" xr:uid="{5134FC0F-60D3-4020-9EB9-5063A727A666}"/>
    <cellStyle name="Normal 3 7 3" xfId="1980" xr:uid="{ACC8ED3C-7AF5-46D5-AEC5-919B8FF67D2B}"/>
    <cellStyle name="Normal 3 8" xfId="360" xr:uid="{00000000-0005-0000-0000-0000A5050000}"/>
    <cellStyle name="Normal 3 8 2" xfId="1038" xr:uid="{00000000-0005-0000-0000-0000A6050000}"/>
    <cellStyle name="Normal 3 8 2 2" xfId="2049" xr:uid="{697C0764-CAA4-44EC-BCE2-68C7E3B4C45F}"/>
    <cellStyle name="Normal 3 8 3" xfId="1981" xr:uid="{3C4DBDDB-3280-4781-94E9-F207D0A36502}"/>
    <cellStyle name="Normal 3 9" xfId="361" xr:uid="{00000000-0005-0000-0000-0000A7050000}"/>
    <cellStyle name="Normal 3 9 2" xfId="1039" xr:uid="{00000000-0005-0000-0000-0000A8050000}"/>
    <cellStyle name="Normal 3 9 2 2" xfId="2050" xr:uid="{85E85272-6F54-45E1-81E5-55F22230EA73}"/>
    <cellStyle name="Normal 3 9 3" xfId="1982" xr:uid="{FCC1CBD8-3E41-4D4F-B22E-D606D661843E}"/>
    <cellStyle name="Normal 3_ChitietXL" xfId="362" xr:uid="{00000000-0005-0000-0000-0000A9050000}"/>
    <cellStyle name="Normal 30" xfId="363" xr:uid="{00000000-0005-0000-0000-0000AA050000}"/>
    <cellStyle name="Normal 30 2" xfId="1040" xr:uid="{00000000-0005-0000-0000-0000AB050000}"/>
    <cellStyle name="Normal 31" xfId="364" xr:uid="{00000000-0005-0000-0000-0000AC050000}"/>
    <cellStyle name="Normal 31 2" xfId="1041" xr:uid="{00000000-0005-0000-0000-0000AD050000}"/>
    <cellStyle name="Normal 32" xfId="365" xr:uid="{00000000-0005-0000-0000-0000AE050000}"/>
    <cellStyle name="Normal 32 2" xfId="1042" xr:uid="{00000000-0005-0000-0000-0000AF050000}"/>
    <cellStyle name="Normal 33" xfId="366" xr:uid="{00000000-0005-0000-0000-0000B0050000}"/>
    <cellStyle name="Normal 33 2" xfId="1043" xr:uid="{00000000-0005-0000-0000-0000B1050000}"/>
    <cellStyle name="Normal 34" xfId="367" xr:uid="{00000000-0005-0000-0000-0000B2050000}"/>
    <cellStyle name="Normal 34 2" xfId="368" xr:uid="{00000000-0005-0000-0000-0000B3050000}"/>
    <cellStyle name="Normal 34 2 2" xfId="1045" xr:uid="{00000000-0005-0000-0000-0000B4050000}"/>
    <cellStyle name="Normal 34 2 2 2" xfId="2052" xr:uid="{9EC4A55E-6B3B-41E8-AD86-6B5DF3EF7F41}"/>
    <cellStyle name="Normal 34 2 3" xfId="1984" xr:uid="{64A23A04-BDD1-4E70-9B22-0081E2DD01F7}"/>
    <cellStyle name="Normal 34 3" xfId="1044" xr:uid="{00000000-0005-0000-0000-0000B5050000}"/>
    <cellStyle name="Normal 34 3 2" xfId="2051" xr:uid="{348F9CA3-63A3-4C8C-9DE9-F51E77CFC3CA}"/>
    <cellStyle name="Normal 34 4" xfId="1983" xr:uid="{FA736357-8CB6-4398-A602-3E0F1ED37C35}"/>
    <cellStyle name="Normal 35" xfId="369" xr:uid="{00000000-0005-0000-0000-0000B6050000}"/>
    <cellStyle name="Normal 36" xfId="370" xr:uid="{00000000-0005-0000-0000-0000B7050000}"/>
    <cellStyle name="Normal 36 2" xfId="1046" xr:uid="{00000000-0005-0000-0000-0000B8050000}"/>
    <cellStyle name="Normal 36 2 2" xfId="2053" xr:uid="{1A26CF5F-4634-4C86-9FCD-EE1E8F1B3103}"/>
    <cellStyle name="Normal 36 3" xfId="1985" xr:uid="{2E68F35A-BE56-4FE8-808B-9B7D00732CAC}"/>
    <cellStyle name="Normal 37" xfId="511" xr:uid="{00000000-0005-0000-0000-0000B9050000}"/>
    <cellStyle name="Normal 38" xfId="514" xr:uid="{00000000-0005-0000-0000-0000BA050000}"/>
    <cellStyle name="Normal 38 2" xfId="1055" xr:uid="{00000000-0005-0000-0000-0000BB050000}"/>
    <cellStyle name="Normal 39" xfId="516" xr:uid="{00000000-0005-0000-0000-0000BC050000}"/>
    <cellStyle name="Normal 39 2" xfId="1057" xr:uid="{00000000-0005-0000-0000-0000BD050000}"/>
    <cellStyle name="Normal 4" xfId="371" xr:uid="{00000000-0005-0000-0000-0000BE050000}"/>
    <cellStyle name="Normal 4 10" xfId="372" xr:uid="{00000000-0005-0000-0000-0000BF050000}"/>
    <cellStyle name="Normal 4 10 2" xfId="1047" xr:uid="{00000000-0005-0000-0000-0000C0050000}"/>
    <cellStyle name="Normal 4 10 2 2" xfId="2054" xr:uid="{131FA015-616E-43C8-88DF-E56998DC0F90}"/>
    <cellStyle name="Normal 4 10 3" xfId="1986" xr:uid="{98746BC2-268A-42BF-8632-7C22162EF3E9}"/>
    <cellStyle name="Normal 4 11" xfId="1789" xr:uid="{00000000-0005-0000-0000-0000C1050000}"/>
    <cellStyle name="Normal 4 2" xfId="373" xr:uid="{00000000-0005-0000-0000-0000C2050000}"/>
    <cellStyle name="Normal 4 2 2" xfId="848" xr:uid="{00000000-0005-0000-0000-0000C3050000}"/>
    <cellStyle name="Normal 4 2 3" xfId="849" xr:uid="{00000000-0005-0000-0000-0000C4050000}"/>
    <cellStyle name="Normal 4 2 4" xfId="1048" xr:uid="{00000000-0005-0000-0000-0000C5050000}"/>
    <cellStyle name="Normal 4 2 4 2" xfId="2055" xr:uid="{84F4AC09-861A-4561-B1DF-72E2400E9CB6}"/>
    <cellStyle name="Normal 4 2 5" xfId="1987" xr:uid="{B075389B-D04C-496A-B1FC-317D8EB36209}"/>
    <cellStyle name="Normal 4 3" xfId="374" xr:uid="{00000000-0005-0000-0000-0000C6050000}"/>
    <cellStyle name="Normal 4 3 2" xfId="375" xr:uid="{00000000-0005-0000-0000-0000C7050000}"/>
    <cellStyle name="Normal 4 3 2 2" xfId="1049" xr:uid="{00000000-0005-0000-0000-0000C8050000}"/>
    <cellStyle name="Normal 4 3 2 2 2" xfId="2056" xr:uid="{496327C7-7F1A-4F45-856A-11F7C160256F}"/>
    <cellStyle name="Normal 4 3 2 3" xfId="1988" xr:uid="{B19A3787-8557-4302-AF3D-79CD6962AE71}"/>
    <cellStyle name="Normal 4 3 3" xfId="1001" xr:uid="{00000000-0005-0000-0000-0000C9050000}"/>
    <cellStyle name="Normal 4 4" xfId="376" xr:uid="{00000000-0005-0000-0000-0000CA050000}"/>
    <cellStyle name="Normal 4 4 2" xfId="529" xr:uid="{00000000-0005-0000-0000-0000CB050000}"/>
    <cellStyle name="Normal 4 4 3" xfId="1050" xr:uid="{00000000-0005-0000-0000-0000CC050000}"/>
    <cellStyle name="Normal 4 4 3 2" xfId="2057" xr:uid="{8E6C137D-C201-4657-A6B8-14D4B0A92E69}"/>
    <cellStyle name="Normal 4 4 4" xfId="1989" xr:uid="{9128606B-6F5E-413E-A8EF-CD69CCD4F8AE}"/>
    <cellStyle name="Normal 4 5" xfId="377" xr:uid="{00000000-0005-0000-0000-0000CD050000}"/>
    <cellStyle name="Normal 4 5 2" xfId="1051" xr:uid="{00000000-0005-0000-0000-0000CE050000}"/>
    <cellStyle name="Normal 4 5 2 2" xfId="2058" xr:uid="{A9C4051E-2837-42CA-A06D-16D456F33B94}"/>
    <cellStyle name="Normal 4 5 3" xfId="1990" xr:uid="{B804C82E-D4A1-4458-B860-6E0F2A32AA61}"/>
    <cellStyle name="Normal 4 6" xfId="378" xr:uid="{00000000-0005-0000-0000-0000CF050000}"/>
    <cellStyle name="Normal 4 6 2" xfId="1052" xr:uid="{00000000-0005-0000-0000-0000D0050000}"/>
    <cellStyle name="Normal 4 6 2 2" xfId="2059" xr:uid="{B49B0878-47A4-46C6-BCF3-DD2ED747D412}"/>
    <cellStyle name="Normal 4 6 3" xfId="1991" xr:uid="{87388632-2621-4E0A-8053-5EEEE700E4C1}"/>
    <cellStyle name="Normal 4 7" xfId="379" xr:uid="{00000000-0005-0000-0000-0000D1050000}"/>
    <cellStyle name="Normal 4 7 2" xfId="1053" xr:uid="{00000000-0005-0000-0000-0000D2050000}"/>
    <cellStyle name="Normal 4 7 2 2" xfId="2060" xr:uid="{CA5B9BF1-BF1E-4658-A756-CF0C05993F4C}"/>
    <cellStyle name="Normal 4 7 3" xfId="1992" xr:uid="{270A7C83-6403-41D7-94CB-A0CEA5CFC02C}"/>
    <cellStyle name="Normal 4 8" xfId="380" xr:uid="{00000000-0005-0000-0000-0000D3050000}"/>
    <cellStyle name="Normal 4 8 2" xfId="1054" xr:uid="{00000000-0005-0000-0000-0000D4050000}"/>
    <cellStyle name="Normal 4 8 2 2" xfId="2061" xr:uid="{E6BACAC3-7BA1-4263-9BB8-4F27F7336A8C}"/>
    <cellStyle name="Normal 4 8 3" xfId="1993" xr:uid="{8A5F67EF-781C-4E1D-A4A3-B8ECDAC045CA}"/>
    <cellStyle name="Normal 4 9" xfId="381" xr:uid="{00000000-0005-0000-0000-0000D5050000}"/>
    <cellStyle name="Normal 40" xfId="518" xr:uid="{00000000-0005-0000-0000-0000D6050000}"/>
    <cellStyle name="Normal 41" xfId="850" xr:uid="{00000000-0005-0000-0000-0000D7050000}"/>
    <cellStyle name="Normal 42" xfId="851" xr:uid="{00000000-0005-0000-0000-0000D8050000}"/>
    <cellStyle name="Normal 43" xfId="852" xr:uid="{00000000-0005-0000-0000-0000D9050000}"/>
    <cellStyle name="Normal 44" xfId="853" xr:uid="{00000000-0005-0000-0000-0000DA050000}"/>
    <cellStyle name="Normal 45" xfId="854" xr:uid="{00000000-0005-0000-0000-0000DB050000}"/>
    <cellStyle name="Normal 46" xfId="855" xr:uid="{00000000-0005-0000-0000-0000DC050000}"/>
    <cellStyle name="Normal 47" xfId="856" xr:uid="{00000000-0005-0000-0000-0000DD050000}"/>
    <cellStyle name="Normal 48" xfId="857" xr:uid="{00000000-0005-0000-0000-0000DE050000}"/>
    <cellStyle name="Normal 49" xfId="858" xr:uid="{00000000-0005-0000-0000-0000DF050000}"/>
    <cellStyle name="Normal 5" xfId="382" xr:uid="{00000000-0005-0000-0000-0000E0050000}"/>
    <cellStyle name="Normal 5 10" xfId="383" xr:uid="{00000000-0005-0000-0000-0000E1050000}"/>
    <cellStyle name="Normal 5 11" xfId="1790" xr:uid="{00000000-0005-0000-0000-0000E2050000}"/>
    <cellStyle name="Normal 5 2" xfId="384" xr:uid="{00000000-0005-0000-0000-0000E3050000}"/>
    <cellStyle name="Normal 5 2 2" xfId="859" xr:uid="{00000000-0005-0000-0000-0000E4050000}"/>
    <cellStyle name="Normal 5 2 3" xfId="860" xr:uid="{00000000-0005-0000-0000-0000E5050000}"/>
    <cellStyle name="Normal 5 2 3 2" xfId="1068" xr:uid="{00000000-0005-0000-0000-0000E6050000}"/>
    <cellStyle name="Normal 5 2 3 2 2" xfId="2071" xr:uid="{18AD084D-0FCF-41EB-A79E-3B7E18A23116}"/>
    <cellStyle name="Normal 5 2 3 3" xfId="2003" xr:uid="{515C811D-FA4E-494C-BCD9-2ED258866CD1}"/>
    <cellStyle name="Normal 5 3" xfId="385" xr:uid="{00000000-0005-0000-0000-0000E7050000}"/>
    <cellStyle name="Normal 5 3 2" xfId="861" xr:uid="{00000000-0005-0000-0000-0000E8050000}"/>
    <cellStyle name="Normal 5 4" xfId="386" xr:uid="{00000000-0005-0000-0000-0000E9050000}"/>
    <cellStyle name="Normal 5 43" xfId="387" xr:uid="{00000000-0005-0000-0000-0000EA050000}"/>
    <cellStyle name="Normal 5 43 2" xfId="388" xr:uid="{00000000-0005-0000-0000-0000EB050000}"/>
    <cellStyle name="Normal 5 43 3" xfId="389" xr:uid="{00000000-0005-0000-0000-0000EC050000}"/>
    <cellStyle name="Normal 5 43 4" xfId="390" xr:uid="{00000000-0005-0000-0000-0000ED050000}"/>
    <cellStyle name="Normal 5 43 5" xfId="391" xr:uid="{00000000-0005-0000-0000-0000EE050000}"/>
    <cellStyle name="Normal 5 43 6" xfId="392" xr:uid="{00000000-0005-0000-0000-0000EF050000}"/>
    <cellStyle name="Normal 5 43 7" xfId="393" xr:uid="{00000000-0005-0000-0000-0000F0050000}"/>
    <cellStyle name="Normal 5 43 8" xfId="394" xr:uid="{00000000-0005-0000-0000-0000F1050000}"/>
    <cellStyle name="Normal 5 5" xfId="395" xr:uid="{00000000-0005-0000-0000-0000F2050000}"/>
    <cellStyle name="Normal 5 6" xfId="396" xr:uid="{00000000-0005-0000-0000-0000F3050000}"/>
    <cellStyle name="Normal 5 7" xfId="397" xr:uid="{00000000-0005-0000-0000-0000F4050000}"/>
    <cellStyle name="Normal 5 8" xfId="398" xr:uid="{00000000-0005-0000-0000-0000F5050000}"/>
    <cellStyle name="Normal 5 9" xfId="399" xr:uid="{00000000-0005-0000-0000-0000F6050000}"/>
    <cellStyle name="Normal 5_Chuanhoa_CDDL" xfId="400" xr:uid="{00000000-0005-0000-0000-0000F7050000}"/>
    <cellStyle name="Normal 50" xfId="862" xr:uid="{00000000-0005-0000-0000-0000F8050000}"/>
    <cellStyle name="Normal 51" xfId="863" xr:uid="{00000000-0005-0000-0000-0000F9050000}"/>
    <cellStyle name="Normal 52" xfId="864" xr:uid="{00000000-0005-0000-0000-0000FA050000}"/>
    <cellStyle name="Normal 53" xfId="865" xr:uid="{00000000-0005-0000-0000-0000FB050000}"/>
    <cellStyle name="Normal 53 2" xfId="866" xr:uid="{00000000-0005-0000-0000-0000FC050000}"/>
    <cellStyle name="Normal 53 2 2" xfId="867" xr:uid="{00000000-0005-0000-0000-0000FD050000}"/>
    <cellStyle name="Normal 53 2 3" xfId="993" xr:uid="{00000000-0005-0000-0000-0000FE050000}"/>
    <cellStyle name="Normal 53 2 3 2" xfId="1078" xr:uid="{00000000-0005-0000-0000-0000FF050000}"/>
    <cellStyle name="Normal 53 2 3 2 2" xfId="2081" xr:uid="{89886FE6-1676-4AAB-989C-C838D0BA617E}"/>
    <cellStyle name="Normal 53 2 3 3" xfId="2013" xr:uid="{00CCD26D-76CE-4042-94F7-2F4D9E02BE8B}"/>
    <cellStyle name="Normal 53 2 4" xfId="1003" xr:uid="{00000000-0005-0000-0000-000000060000}"/>
    <cellStyle name="Normal 53 2 4 2" xfId="1083" xr:uid="{00000000-0005-0000-0000-000001060000}"/>
    <cellStyle name="Normal 53 2 4 2 2" xfId="2085" xr:uid="{DD75C25E-3990-4A02-BF85-B53512FA4669}"/>
    <cellStyle name="Normal 53 2 4 3" xfId="2017" xr:uid="{8CFD83A5-7AC7-4051-B79D-94B033C9741B}"/>
    <cellStyle name="Normal 53 2 5" xfId="1069" xr:uid="{00000000-0005-0000-0000-000002060000}"/>
    <cellStyle name="Normal 53 2 5 2" xfId="2072" xr:uid="{6D2FC0C4-6C75-443D-9871-232ABCC00D34}"/>
    <cellStyle name="Normal 53 2 6" xfId="2004" xr:uid="{FC8272B2-F656-4E96-9FAA-485ADC085A56}"/>
    <cellStyle name="Normal 53 3" xfId="526" xr:uid="{00000000-0005-0000-0000-000003060000}"/>
    <cellStyle name="Normal 54" xfId="868" xr:uid="{00000000-0005-0000-0000-000004060000}"/>
    <cellStyle name="Normal 55" xfId="869" xr:uid="{00000000-0005-0000-0000-000005060000}"/>
    <cellStyle name="Normal 56" xfId="870" xr:uid="{00000000-0005-0000-0000-000006060000}"/>
    <cellStyle name="Normal 57" xfId="871" xr:uid="{00000000-0005-0000-0000-000007060000}"/>
    <cellStyle name="Normal 58" xfId="872" xr:uid="{00000000-0005-0000-0000-000008060000}"/>
    <cellStyle name="Normal 59" xfId="873" xr:uid="{00000000-0005-0000-0000-000009060000}"/>
    <cellStyle name="Normal 6" xfId="401" xr:uid="{00000000-0005-0000-0000-00000A060000}"/>
    <cellStyle name="Normal 6 10" xfId="402" xr:uid="{00000000-0005-0000-0000-00000B060000}"/>
    <cellStyle name="Normal 6 11" xfId="1791" xr:uid="{00000000-0005-0000-0000-00000C060000}"/>
    <cellStyle name="Normal 6 2" xfId="403" xr:uid="{00000000-0005-0000-0000-00000D060000}"/>
    <cellStyle name="Normal 6 2 2" xfId="874" xr:uid="{00000000-0005-0000-0000-00000E060000}"/>
    <cellStyle name="Normal 6 2 3" xfId="1086" xr:uid="{00000000-0005-0000-0000-00000F060000}"/>
    <cellStyle name="Normal 6 3" xfId="404" xr:uid="{00000000-0005-0000-0000-000010060000}"/>
    <cellStyle name="Normal 6 4" xfId="405" xr:uid="{00000000-0005-0000-0000-000011060000}"/>
    <cellStyle name="Normal 6 43" xfId="406" xr:uid="{00000000-0005-0000-0000-000012060000}"/>
    <cellStyle name="Normal 6 43 2" xfId="407" xr:uid="{00000000-0005-0000-0000-000013060000}"/>
    <cellStyle name="Normal 6 43 3" xfId="408" xr:uid="{00000000-0005-0000-0000-000014060000}"/>
    <cellStyle name="Normal 6 43 4" xfId="409" xr:uid="{00000000-0005-0000-0000-000015060000}"/>
    <cellStyle name="Normal 6 43 5" xfId="410" xr:uid="{00000000-0005-0000-0000-000016060000}"/>
    <cellStyle name="Normal 6 43 6" xfId="411" xr:uid="{00000000-0005-0000-0000-000017060000}"/>
    <cellStyle name="Normal 6 43 7" xfId="412" xr:uid="{00000000-0005-0000-0000-000018060000}"/>
    <cellStyle name="Normal 6 43 8" xfId="413" xr:uid="{00000000-0005-0000-0000-000019060000}"/>
    <cellStyle name="Normal 6 5" xfId="414" xr:uid="{00000000-0005-0000-0000-00001A060000}"/>
    <cellStyle name="Normal 6 6" xfId="415" xr:uid="{00000000-0005-0000-0000-00001B060000}"/>
    <cellStyle name="Normal 6 7" xfId="416" xr:uid="{00000000-0005-0000-0000-00001C060000}"/>
    <cellStyle name="Normal 6 8" xfId="417" xr:uid="{00000000-0005-0000-0000-00001D060000}"/>
    <cellStyle name="Normal 6 9" xfId="418" xr:uid="{00000000-0005-0000-0000-00001E060000}"/>
    <cellStyle name="Normal 60" xfId="875" xr:uid="{00000000-0005-0000-0000-00001F060000}"/>
    <cellStyle name="Normal 61" xfId="876" xr:uid="{00000000-0005-0000-0000-000020060000}"/>
    <cellStyle name="Normal 61 2" xfId="1070" xr:uid="{00000000-0005-0000-0000-000021060000}"/>
    <cellStyle name="Normal 61 2 2" xfId="2073" xr:uid="{9A1BCE34-9998-406D-BC91-C018C68B7203}"/>
    <cellStyle name="Normal 61 3" xfId="877" xr:uid="{00000000-0005-0000-0000-000022060000}"/>
    <cellStyle name="Normal 61 4" xfId="2005" xr:uid="{870AC086-18E7-4FA0-A849-BA76894CBAA3}"/>
    <cellStyle name="Normal 62" xfId="878" xr:uid="{00000000-0005-0000-0000-000023060000}"/>
    <cellStyle name="Normal 62 2" xfId="879" xr:uid="{00000000-0005-0000-0000-000024060000}"/>
    <cellStyle name="Normal 62 3" xfId="1071" xr:uid="{00000000-0005-0000-0000-000025060000}"/>
    <cellStyle name="Normal 62 3 2" xfId="2074" xr:uid="{AF82A751-8537-427D-8E19-9854F56C6806}"/>
    <cellStyle name="Normal 62 4" xfId="2006" xr:uid="{48FF06B4-A13A-4CD9-B8F9-E92E5F41F0CC}"/>
    <cellStyle name="Normal 63" xfId="880" xr:uid="{00000000-0005-0000-0000-000026060000}"/>
    <cellStyle name="Normal 63 2" xfId="1072" xr:uid="{00000000-0005-0000-0000-000027060000}"/>
    <cellStyle name="Normal 63 2 2" xfId="2075" xr:uid="{66A07031-102F-4BAE-82DD-D83B86ACC29F}"/>
    <cellStyle name="Normal 63 3" xfId="2007" xr:uid="{A7C7B72F-2730-44C3-A0C0-E1AF887FC142}"/>
    <cellStyle name="Normal 64" xfId="881" xr:uid="{00000000-0005-0000-0000-000028060000}"/>
    <cellStyle name="Normal 64 2" xfId="882" xr:uid="{00000000-0005-0000-0000-000029060000}"/>
    <cellStyle name="Normal 64 3" xfId="1073" xr:uid="{00000000-0005-0000-0000-00002A060000}"/>
    <cellStyle name="Normal 64 3 2" xfId="2076" xr:uid="{2BC8C664-BA16-4666-A40A-DCBC8A39217A}"/>
    <cellStyle name="Normal 64 4" xfId="2008" xr:uid="{8C05B7AC-44EC-429C-AA66-29289FB715EF}"/>
    <cellStyle name="Normal 65" xfId="883" xr:uid="{00000000-0005-0000-0000-00002B060000}"/>
    <cellStyle name="Normal 65 2" xfId="1074" xr:uid="{00000000-0005-0000-0000-00002C060000}"/>
    <cellStyle name="Normal 65 2 2" xfId="2077" xr:uid="{CF201EA1-ACAC-4844-B34F-0B38B9FFF8A9}"/>
    <cellStyle name="Normal 65 3" xfId="2009" xr:uid="{586DFC5E-7344-4B3B-9965-0AE8EB5980F9}"/>
    <cellStyle name="Normal 66" xfId="884" xr:uid="{00000000-0005-0000-0000-00002D060000}"/>
    <cellStyle name="Normal 66 2" xfId="1075" xr:uid="{00000000-0005-0000-0000-00002E060000}"/>
    <cellStyle name="Normal 66 2 2" xfId="2078" xr:uid="{94A49D39-B7AE-4185-9A6E-CD248E9E986D}"/>
    <cellStyle name="Normal 66 3" xfId="2010" xr:uid="{C30C1317-F693-4E82-9373-D968AD449984}"/>
    <cellStyle name="Normal 67" xfId="885" xr:uid="{00000000-0005-0000-0000-00002F060000}"/>
    <cellStyle name="Normal 67 2" xfId="1076" xr:uid="{00000000-0005-0000-0000-000030060000}"/>
    <cellStyle name="Normal 67 2 2" xfId="2079" xr:uid="{322F9340-9C4C-4371-9803-854C81B43A35}"/>
    <cellStyle name="Normal 67 3" xfId="2011" xr:uid="{B7B531BE-DF02-4810-95FD-7D6F002B82D5}"/>
    <cellStyle name="Normal 68" xfId="886" xr:uid="{00000000-0005-0000-0000-000031060000}"/>
    <cellStyle name="Normal 69" xfId="525" xr:uid="{00000000-0005-0000-0000-000032060000}"/>
    <cellStyle name="Normal 69 2" xfId="1060" xr:uid="{00000000-0005-0000-0000-000033060000}"/>
    <cellStyle name="Normal 69 2 2" xfId="2063" xr:uid="{711E86B1-DA27-4B75-B8E8-8F2EEFAEE224}"/>
    <cellStyle name="Normal 69 3" xfId="1995" xr:uid="{0AEAB0A8-DA9E-4049-9512-CCECA0D7D457}"/>
    <cellStyle name="Normal 7" xfId="419" xr:uid="{00000000-0005-0000-0000-000034060000}"/>
    <cellStyle name="Normal 7 10" xfId="420" xr:uid="{00000000-0005-0000-0000-000035060000}"/>
    <cellStyle name="Normal 7 2" xfId="421" xr:uid="{00000000-0005-0000-0000-000036060000}"/>
    <cellStyle name="Normal 7 2 2" xfId="887" xr:uid="{00000000-0005-0000-0000-000037060000}"/>
    <cellStyle name="Normal 7 3" xfId="422" xr:uid="{00000000-0005-0000-0000-000038060000}"/>
    <cellStyle name="Normal 7 4" xfId="423" xr:uid="{00000000-0005-0000-0000-000039060000}"/>
    <cellStyle name="Normal 7 5" xfId="424" xr:uid="{00000000-0005-0000-0000-00003A060000}"/>
    <cellStyle name="Normal 7 6" xfId="425" xr:uid="{00000000-0005-0000-0000-00003B060000}"/>
    <cellStyle name="Normal 7 7" xfId="426" xr:uid="{00000000-0005-0000-0000-00003C060000}"/>
    <cellStyle name="Normal 7 8" xfId="427" xr:uid="{00000000-0005-0000-0000-00003D060000}"/>
    <cellStyle name="Normal 7 9" xfId="428" xr:uid="{00000000-0005-0000-0000-00003E060000}"/>
    <cellStyle name="Normal 70" xfId="888" xr:uid="{00000000-0005-0000-0000-00003F060000}"/>
    <cellStyle name="Normal 71" xfId="991" xr:uid="{00000000-0005-0000-0000-000040060000}"/>
    <cellStyle name="Normal 71 2" xfId="1006" xr:uid="{00000000-0005-0000-0000-000041060000}"/>
    <cellStyle name="Normal 72" xfId="1002" xr:uid="{00000000-0005-0000-0000-000042060000}"/>
    <cellStyle name="Normal 72 2" xfId="1082" xr:uid="{00000000-0005-0000-0000-000043060000}"/>
    <cellStyle name="Normal 72 2 2" xfId="2084" xr:uid="{B6B282F4-1E98-4EAE-884B-B9A2132E6938}"/>
    <cellStyle name="Normal 72 3" xfId="2016" xr:uid="{CB39335C-B748-4A4D-A1E2-8A56C51F23D4}"/>
    <cellStyle name="Normal 73" xfId="1087" xr:uid="{00000000-0005-0000-0000-000044060000}"/>
    <cellStyle name="Normal 73 2" xfId="2088" xr:uid="{787EDA52-7F31-4C50-9414-B8822CF90349}"/>
    <cellStyle name="Normal 74" xfId="1005" xr:uid="{00000000-0005-0000-0000-000045060000}"/>
    <cellStyle name="Normal 75" xfId="1937" xr:uid="{00000000-0005-0000-0000-000046060000}"/>
    <cellStyle name="Normal 75 2" xfId="2093" xr:uid="{DF761341-93EF-4300-950F-0B89A5A01AA3}"/>
    <cellStyle name="Normal 76" xfId="1945" xr:uid="{77E38444-5497-4C79-80A2-D26494CCC6EA}"/>
    <cellStyle name="Normal 77" xfId="1946" xr:uid="{2C78315C-616C-4BB9-9025-F0337F72F917}"/>
    <cellStyle name="Normal 78" xfId="1947" xr:uid="{C30800A5-1491-471A-9905-1C3CF7D25404}"/>
    <cellStyle name="Normal 79" xfId="1951" xr:uid="{0AE1353B-4D3A-4F98-BB3C-A8D7F54D1A3D}"/>
    <cellStyle name="Normal 8" xfId="429" xr:uid="{00000000-0005-0000-0000-000047060000}"/>
    <cellStyle name="Normal 8 2" xfId="430" xr:uid="{00000000-0005-0000-0000-000048060000}"/>
    <cellStyle name="Normal 8 2 2" xfId="889" xr:uid="{00000000-0005-0000-0000-000049060000}"/>
    <cellStyle name="Normal 8 2 3" xfId="890" xr:uid="{00000000-0005-0000-0000-00004A060000}"/>
    <cellStyle name="Normal 8 3" xfId="891" xr:uid="{00000000-0005-0000-0000-00004B060000}"/>
    <cellStyle name="Normal 8 4" xfId="892" xr:uid="{00000000-0005-0000-0000-00004C060000}"/>
    <cellStyle name="Normal 8 4 2" xfId="1077" xr:uid="{00000000-0005-0000-0000-00004D060000}"/>
    <cellStyle name="Normal 8 4 2 2" xfId="2080" xr:uid="{F9A69FCF-2C73-411A-920D-06662871AE07}"/>
    <cellStyle name="Normal 8 4 3" xfId="2012" xr:uid="{690130BD-0019-4F80-9CEE-087E63A55EF2}"/>
    <cellStyle name="Normal 8 5" xfId="999" xr:uid="{00000000-0005-0000-0000-00004E060000}"/>
    <cellStyle name="Normal 8 5 2" xfId="1081" xr:uid="{00000000-0005-0000-0000-00004F060000}"/>
    <cellStyle name="Normal 8 5 2 2" xfId="2083" xr:uid="{AB0036D1-B7A6-4570-B236-FD97B385C7F1}"/>
    <cellStyle name="Normal 8 5 3" xfId="2015" xr:uid="{8721E89B-6176-46CB-AF31-6893EFC3453E}"/>
    <cellStyle name="Normal 8 6" xfId="1792" xr:uid="{00000000-0005-0000-0000-000050060000}"/>
    <cellStyle name="Normal 8 6 2" xfId="2091" xr:uid="{C19F97AD-08CE-4024-B51A-39A13AAFDCFF}"/>
    <cellStyle name="Normal 9" xfId="431" xr:uid="{00000000-0005-0000-0000-000051060000}"/>
    <cellStyle name="Normal 9 2" xfId="432" xr:uid="{00000000-0005-0000-0000-000052060000}"/>
    <cellStyle name="Normal 9 3" xfId="433" xr:uid="{00000000-0005-0000-0000-000053060000}"/>
    <cellStyle name="Normal 9 4" xfId="434" xr:uid="{00000000-0005-0000-0000-000054060000}"/>
    <cellStyle name="Normal 9 5" xfId="435" xr:uid="{00000000-0005-0000-0000-000055060000}"/>
    <cellStyle name="Normal 9 6" xfId="436" xr:uid="{00000000-0005-0000-0000-000056060000}"/>
    <cellStyle name="Normal 9 7" xfId="437" xr:uid="{00000000-0005-0000-0000-000057060000}"/>
    <cellStyle name="Normal 9 8" xfId="438" xr:uid="{00000000-0005-0000-0000-000058060000}"/>
    <cellStyle name="Normal 9 9" xfId="1793" xr:uid="{00000000-0005-0000-0000-000059060000}"/>
    <cellStyle name="Normal___GIA_VON_" xfId="1944" xr:uid="{2A202BC3-E09A-459B-A902-1C8CA602D023}"/>
    <cellStyle name="Normal_ThiCong (2)" xfId="1950" xr:uid="{3505366C-4FD6-416D-BDDF-CB9881E54B3A}"/>
    <cellStyle name="Normal1" xfId="1794" xr:uid="{00000000-0005-0000-0000-00005B060000}"/>
    <cellStyle name="Normale_ PESO ELETTR." xfId="1795" xr:uid="{00000000-0005-0000-0000-00005C060000}"/>
    <cellStyle name="normální_Coax" xfId="439" xr:uid="{00000000-0005-0000-0000-00005D060000}"/>
    <cellStyle name="Normalny_Cennik obowiazuje od 06-08-2001 r (1)" xfId="1796" xr:uid="{00000000-0005-0000-0000-00005E060000}"/>
    <cellStyle name="Note 2" xfId="440" xr:uid="{00000000-0005-0000-0000-00005F060000}"/>
    <cellStyle name="Note 2 2" xfId="893" xr:uid="{00000000-0005-0000-0000-000060060000}"/>
    <cellStyle name="Note 3" xfId="441" xr:uid="{00000000-0005-0000-0000-000061060000}"/>
    <cellStyle name="Ô Được nối kết" xfId="894" xr:uid="{00000000-0005-0000-0000-000062060000}"/>
    <cellStyle name="Ò_x000d_Normal_123569" xfId="1797" xr:uid="{00000000-0005-0000-0000-000063060000}"/>
    <cellStyle name="Œ…‹æØ‚è [0.00]_laroux" xfId="442" xr:uid="{00000000-0005-0000-0000-000064060000}"/>
    <cellStyle name="Œ…‹æØ‚è_laroux" xfId="443" xr:uid="{00000000-0005-0000-0000-000065060000}"/>
    <cellStyle name="oft Excel]_x000d__x000a_Comment=open=/f ‚ðw’è‚·‚é‚ÆAƒ†[ƒU[’è‹`ŠÖ”‚ðŠÖ”“\‚è•t‚¯‚Ìˆê——‚É“o˜^‚·‚é‚±‚Æ‚ª‚Å‚«‚Ü‚·B_x000d__x000a_Maximized" xfId="444" xr:uid="{00000000-0005-0000-0000-000066060000}"/>
    <cellStyle name="oft Excel]_x000d__x000a_Comment=open=/f ‚ðw’è‚·‚é‚ÆAƒ†[ƒU[’è‹`ŠÖ”‚ðŠÖ”“\‚è•t‚¯‚Ìˆê——‚É“o˜^‚·‚é‚±‚Æ‚ª‚Å‚«‚Ü‚·B_x000d__x000a_Maximized 2" xfId="1798" xr:uid="{00000000-0005-0000-0000-000067060000}"/>
    <cellStyle name="oft Excel]_x000d__x000a_Comment=The open=/f lines load custom functions into the Paste Function list._x000d__x000a_Maximized=2_x000d__x000a_Basics=1_x000d__x000a_A" xfId="895" xr:uid="{00000000-0005-0000-0000-000068060000}"/>
    <cellStyle name="oft Excel]_x000d__x000a_Comment=The open=/f lines load custom functions into the Paste Function list._x000d__x000a_Maximized=3_x000d__x000a_Basics=1_x000d__x000a_A" xfId="896" xr:uid="{00000000-0005-0000-0000-000069060000}"/>
    <cellStyle name="omma [0]_Mktg Prog" xfId="897" xr:uid="{00000000-0005-0000-0000-00006A060000}"/>
    <cellStyle name="Option" xfId="898" xr:uid="{00000000-0005-0000-0000-00006B060000}"/>
    <cellStyle name="ormal_Sheet1_1" xfId="899" xr:uid="{00000000-0005-0000-0000-00006C060000}"/>
    <cellStyle name="Output 2" xfId="445" xr:uid="{00000000-0005-0000-0000-00006D060000}"/>
    <cellStyle name="Output 2 2" xfId="900" xr:uid="{00000000-0005-0000-0000-00006E060000}"/>
    <cellStyle name="per.style" xfId="446" xr:uid="{00000000-0005-0000-0000-00006F060000}"/>
    <cellStyle name="Percent [0]" xfId="447" xr:uid="{00000000-0005-0000-0000-000070060000}"/>
    <cellStyle name="Percent [0] 2" xfId="1800" xr:uid="{00000000-0005-0000-0000-000071060000}"/>
    <cellStyle name="Percent [00]" xfId="448" xr:uid="{00000000-0005-0000-0000-000072060000}"/>
    <cellStyle name="Percent [2]" xfId="449" xr:uid="{00000000-0005-0000-0000-000073060000}"/>
    <cellStyle name="Percent [2] 2" xfId="1801" xr:uid="{00000000-0005-0000-0000-000074060000}"/>
    <cellStyle name="Percent 10" xfId="901" xr:uid="{00000000-0005-0000-0000-000075060000}"/>
    <cellStyle name="Percent 11" xfId="902" xr:uid="{00000000-0005-0000-0000-000076060000}"/>
    <cellStyle name="Percent 12" xfId="1080" xr:uid="{00000000-0005-0000-0000-000077060000}"/>
    <cellStyle name="Percent 13" xfId="1799" xr:uid="{00000000-0005-0000-0000-000078060000}"/>
    <cellStyle name="Percent 13 2" xfId="2092" xr:uid="{CBC5985B-BD62-4A31-8CA6-FBC7252046BC}"/>
    <cellStyle name="Percent 14" xfId="1943" xr:uid="{00000000-0005-0000-0000-000079060000}"/>
    <cellStyle name="Percent 14 2" xfId="2095" xr:uid="{EEC683CD-5607-4746-82B8-E02A5F09F664}"/>
    <cellStyle name="Percent 2" xfId="450" xr:uid="{00000000-0005-0000-0000-00007A060000}"/>
    <cellStyle name="Percent 2 2" xfId="451" xr:uid="{00000000-0005-0000-0000-00007B060000}"/>
    <cellStyle name="Percent 2 3" xfId="903" xr:uid="{00000000-0005-0000-0000-00007C060000}"/>
    <cellStyle name="Percent 3" xfId="513" xr:uid="{00000000-0005-0000-0000-00007D060000}"/>
    <cellStyle name="Percent 4" xfId="904" xr:uid="{00000000-0005-0000-0000-00007E060000}"/>
    <cellStyle name="Percent 5" xfId="905" xr:uid="{00000000-0005-0000-0000-00007F060000}"/>
    <cellStyle name="Percent 6" xfId="906" xr:uid="{00000000-0005-0000-0000-000080060000}"/>
    <cellStyle name="Percent 6 2" xfId="907" xr:uid="{00000000-0005-0000-0000-000081060000}"/>
    <cellStyle name="Percent 7" xfId="908" xr:uid="{00000000-0005-0000-0000-000082060000}"/>
    <cellStyle name="Percent 8" xfId="909" xr:uid="{00000000-0005-0000-0000-000083060000}"/>
    <cellStyle name="Percent 9" xfId="910" xr:uid="{00000000-0005-0000-0000-000084060000}"/>
    <cellStyle name="PrePop Currency (0)" xfId="452" xr:uid="{00000000-0005-0000-0000-000085060000}"/>
    <cellStyle name="PrePop Currency (0) 2" xfId="1802" xr:uid="{00000000-0005-0000-0000-000086060000}"/>
    <cellStyle name="PrePop Currency (2)" xfId="453" xr:uid="{00000000-0005-0000-0000-000087060000}"/>
    <cellStyle name="PrePop Units (0)" xfId="454" xr:uid="{00000000-0005-0000-0000-000088060000}"/>
    <cellStyle name="PrePop Units (0) 2" xfId="1803" xr:uid="{00000000-0005-0000-0000-000089060000}"/>
    <cellStyle name="PrePop Units (1)" xfId="455" xr:uid="{00000000-0005-0000-0000-00008A060000}"/>
    <cellStyle name="PrePop Units (1) 2" xfId="1804" xr:uid="{00000000-0005-0000-0000-00008B060000}"/>
    <cellStyle name="PrePop Units (2)" xfId="456" xr:uid="{00000000-0005-0000-0000-00008C060000}"/>
    <cellStyle name="pricing" xfId="457" xr:uid="{00000000-0005-0000-0000-00008D060000}"/>
    <cellStyle name="pricing 2" xfId="1805" xr:uid="{00000000-0005-0000-0000-00008E060000}"/>
    <cellStyle name="PSChar" xfId="458" xr:uid="{00000000-0005-0000-0000-00008F060000}"/>
    <cellStyle name="PSChar 2" xfId="1806" xr:uid="{00000000-0005-0000-0000-000090060000}"/>
    <cellStyle name="PSHeading" xfId="459" xr:uid="{00000000-0005-0000-0000-000091060000}"/>
    <cellStyle name="PSHeading 2" xfId="1807" xr:uid="{00000000-0005-0000-0000-000092060000}"/>
    <cellStyle name="regstoresfromspecstores" xfId="460" xr:uid="{00000000-0005-0000-0000-000093060000}"/>
    <cellStyle name="regstoresfromspecstores 2" xfId="1808" xr:uid="{00000000-0005-0000-0000-000094060000}"/>
    <cellStyle name="Regular Type" xfId="911" xr:uid="{00000000-0005-0000-0000-000095060000}"/>
    <cellStyle name="RevList" xfId="461" xr:uid="{00000000-0005-0000-0000-000096060000}"/>
    <cellStyle name="rlink_tiªn l­în_x001b_Hyperlink_TONG HOP KINH PHI" xfId="1809" xr:uid="{00000000-0005-0000-0000-000097060000}"/>
    <cellStyle name="rmal_ADAdot" xfId="1810" xr:uid="{00000000-0005-0000-0000-000098060000}"/>
    <cellStyle name="s]_x000d__x000a_spooler=yes_x000d__x000a_load=_x000d__x000a_Beep=yes_x000d__x000a_NullPort=None_x000d__x000a_BorderWidth=3_x000d__x000a_CursorBlinkRate=1200_x000d__x000a_DoubleClickSpeed=452_x000d__x000a_Programs=co" xfId="912" xr:uid="{00000000-0005-0000-0000-000099060000}"/>
    <cellStyle name="SAPBEXaggData" xfId="1811" xr:uid="{00000000-0005-0000-0000-00009A060000}"/>
    <cellStyle name="SAPBEXaggDataEmph" xfId="1812" xr:uid="{00000000-0005-0000-0000-00009B060000}"/>
    <cellStyle name="SAPBEXaggItem" xfId="1813" xr:uid="{00000000-0005-0000-0000-00009C060000}"/>
    <cellStyle name="SAPBEXchaText" xfId="1814" xr:uid="{00000000-0005-0000-0000-00009D060000}"/>
    <cellStyle name="SAPBEXexcBad7" xfId="1815" xr:uid="{00000000-0005-0000-0000-00009E060000}"/>
    <cellStyle name="SAPBEXexcBad8" xfId="1816" xr:uid="{00000000-0005-0000-0000-00009F060000}"/>
    <cellStyle name="SAPBEXexcBad9" xfId="1817" xr:uid="{00000000-0005-0000-0000-0000A0060000}"/>
    <cellStyle name="SAPBEXexcCritical4" xfId="1818" xr:uid="{00000000-0005-0000-0000-0000A1060000}"/>
    <cellStyle name="SAPBEXexcCritical5" xfId="1819" xr:uid="{00000000-0005-0000-0000-0000A2060000}"/>
    <cellStyle name="SAPBEXexcCritical6" xfId="1820" xr:uid="{00000000-0005-0000-0000-0000A3060000}"/>
    <cellStyle name="SAPBEXexcGood1" xfId="1821" xr:uid="{00000000-0005-0000-0000-0000A4060000}"/>
    <cellStyle name="SAPBEXexcGood2" xfId="1822" xr:uid="{00000000-0005-0000-0000-0000A5060000}"/>
    <cellStyle name="SAPBEXexcGood3" xfId="1823" xr:uid="{00000000-0005-0000-0000-0000A6060000}"/>
    <cellStyle name="SAPBEXfilterDrill" xfId="1824" xr:uid="{00000000-0005-0000-0000-0000A7060000}"/>
    <cellStyle name="SAPBEXfilterItem" xfId="1825" xr:uid="{00000000-0005-0000-0000-0000A8060000}"/>
    <cellStyle name="SAPBEXfilterText" xfId="1826" xr:uid="{00000000-0005-0000-0000-0000A9060000}"/>
    <cellStyle name="SAPBEXformats" xfId="1827" xr:uid="{00000000-0005-0000-0000-0000AA060000}"/>
    <cellStyle name="SAPBEXheaderItem" xfId="1828" xr:uid="{00000000-0005-0000-0000-0000AB060000}"/>
    <cellStyle name="SAPBEXheaderText" xfId="1829" xr:uid="{00000000-0005-0000-0000-0000AC060000}"/>
    <cellStyle name="SAPBEXresData" xfId="1830" xr:uid="{00000000-0005-0000-0000-0000AD060000}"/>
    <cellStyle name="SAPBEXresDataEmph" xfId="1831" xr:uid="{00000000-0005-0000-0000-0000AE060000}"/>
    <cellStyle name="SAPBEXresItem" xfId="1832" xr:uid="{00000000-0005-0000-0000-0000AF060000}"/>
    <cellStyle name="SAPBEXstdData" xfId="1833" xr:uid="{00000000-0005-0000-0000-0000B0060000}"/>
    <cellStyle name="SAPBEXstdDataEmph" xfId="1834" xr:uid="{00000000-0005-0000-0000-0000B1060000}"/>
    <cellStyle name="SAPBEXstdItem" xfId="1835" xr:uid="{00000000-0005-0000-0000-0000B2060000}"/>
    <cellStyle name="SAPBEXtitle" xfId="1836" xr:uid="{00000000-0005-0000-0000-0000B3060000}"/>
    <cellStyle name="SAPBEXundefined" xfId="1837" xr:uid="{00000000-0005-0000-0000-0000B4060000}"/>
    <cellStyle name="_x0001_sç?" xfId="1838" xr:uid="{00000000-0005-0000-0000-0000B5060000}"/>
    <cellStyle name="serJet 1200 Series PCL 6" xfId="1839" xr:uid="{00000000-0005-0000-0000-0000B6060000}"/>
    <cellStyle name="SHADEDSTORES" xfId="462" xr:uid="{00000000-0005-0000-0000-0000B7060000}"/>
    <cellStyle name="SHADEDSTORES 2" xfId="1840" xr:uid="{00000000-0005-0000-0000-0000B8060000}"/>
    <cellStyle name="Siêu nối kết_Book1" xfId="1841" xr:uid="{00000000-0005-0000-0000-0000B9060000}"/>
    <cellStyle name="Small Heading" xfId="913" xr:uid="{00000000-0005-0000-0000-0000BA060000}"/>
    <cellStyle name="sodangoai" xfId="914" xr:uid="{00000000-0005-0000-0000-0000BB060000}"/>
    <cellStyle name="specstores" xfId="463" xr:uid="{00000000-0005-0000-0000-0000BC060000}"/>
    <cellStyle name="specstores 2" xfId="1842" xr:uid="{00000000-0005-0000-0000-0000BD060000}"/>
    <cellStyle name="Standard_AAbgleich" xfId="1843" xr:uid="{00000000-0005-0000-0000-0000BE060000}"/>
    <cellStyle name="STTDG" xfId="1844" xr:uid="{00000000-0005-0000-0000-0000BF060000}"/>
    <cellStyle name="Style 1" xfId="464" xr:uid="{00000000-0005-0000-0000-0000C0060000}"/>
    <cellStyle name="Style 1 2" xfId="465" xr:uid="{00000000-0005-0000-0000-0000C1060000}"/>
    <cellStyle name="Style 1 3" xfId="466" xr:uid="{00000000-0005-0000-0000-0000C2060000}"/>
    <cellStyle name="Style 1 4" xfId="1845" xr:uid="{00000000-0005-0000-0000-0000C3060000}"/>
    <cellStyle name="Style 10" xfId="1846" xr:uid="{00000000-0005-0000-0000-0000C4060000}"/>
    <cellStyle name="Style 11" xfId="1847" xr:uid="{00000000-0005-0000-0000-0000C5060000}"/>
    <cellStyle name="Style 12" xfId="1848" xr:uid="{00000000-0005-0000-0000-0000C6060000}"/>
    <cellStyle name="Style 13" xfId="1849" xr:uid="{00000000-0005-0000-0000-0000C7060000}"/>
    <cellStyle name="Style 14" xfId="1850" xr:uid="{00000000-0005-0000-0000-0000C8060000}"/>
    <cellStyle name="Style 15" xfId="1851" xr:uid="{00000000-0005-0000-0000-0000C9060000}"/>
    <cellStyle name="Style 16" xfId="1852" xr:uid="{00000000-0005-0000-0000-0000CA060000}"/>
    <cellStyle name="Style 17" xfId="1853" xr:uid="{00000000-0005-0000-0000-0000CB060000}"/>
    <cellStyle name="Style 18" xfId="1854" xr:uid="{00000000-0005-0000-0000-0000CC060000}"/>
    <cellStyle name="Style 19" xfId="1855" xr:uid="{00000000-0005-0000-0000-0000CD060000}"/>
    <cellStyle name="Style 2" xfId="1856" xr:uid="{00000000-0005-0000-0000-0000CE060000}"/>
    <cellStyle name="Style 20" xfId="1857" xr:uid="{00000000-0005-0000-0000-0000CF060000}"/>
    <cellStyle name="Style 21" xfId="1858" xr:uid="{00000000-0005-0000-0000-0000D0060000}"/>
    <cellStyle name="Style 22" xfId="915" xr:uid="{00000000-0005-0000-0000-0000D1060000}"/>
    <cellStyle name="Style 22 2" xfId="1859" xr:uid="{00000000-0005-0000-0000-0000D2060000}"/>
    <cellStyle name="Style 23" xfId="916" xr:uid="{00000000-0005-0000-0000-0000D3060000}"/>
    <cellStyle name="Style 24" xfId="917" xr:uid="{00000000-0005-0000-0000-0000D4060000}"/>
    <cellStyle name="Style 25" xfId="918" xr:uid="{00000000-0005-0000-0000-0000D5060000}"/>
    <cellStyle name="Style 26" xfId="919" xr:uid="{00000000-0005-0000-0000-0000D6060000}"/>
    <cellStyle name="Style 27" xfId="920" xr:uid="{00000000-0005-0000-0000-0000D7060000}"/>
    <cellStyle name="Style 3" xfId="1860" xr:uid="{00000000-0005-0000-0000-0000D8060000}"/>
    <cellStyle name="Style 4" xfId="1861" xr:uid="{00000000-0005-0000-0000-0000D9060000}"/>
    <cellStyle name="Style 5" xfId="1862" xr:uid="{00000000-0005-0000-0000-0000DA060000}"/>
    <cellStyle name="Style 6" xfId="1863" xr:uid="{00000000-0005-0000-0000-0000DB060000}"/>
    <cellStyle name="Style 7" xfId="1864" xr:uid="{00000000-0005-0000-0000-0000DC060000}"/>
    <cellStyle name="Style 8" xfId="1865" xr:uid="{00000000-0005-0000-0000-0000DD060000}"/>
    <cellStyle name="Style 9" xfId="1866" xr:uid="{00000000-0005-0000-0000-0000DE060000}"/>
    <cellStyle name="style_1" xfId="921" xr:uid="{00000000-0005-0000-0000-0000DF060000}"/>
    <cellStyle name="subhead" xfId="922" xr:uid="{00000000-0005-0000-0000-0000E0060000}"/>
    <cellStyle name="subhead 2" xfId="1867" xr:uid="{00000000-0005-0000-0000-0000E1060000}"/>
    <cellStyle name="Subtotal" xfId="467" xr:uid="{00000000-0005-0000-0000-0000E2060000}"/>
    <cellStyle name="T" xfId="468" xr:uid="{00000000-0005-0000-0000-0000E3060000}"/>
    <cellStyle name="T 2" xfId="1868" xr:uid="{00000000-0005-0000-0000-0000E4060000}"/>
    <cellStyle name="T_Book1" xfId="923" xr:uid="{00000000-0005-0000-0000-0000E5060000}"/>
    <cellStyle name="T_Book1 2" xfId="1869" xr:uid="{00000000-0005-0000-0000-0000E6060000}"/>
    <cellStyle name="T_Book1_1" xfId="924" xr:uid="{00000000-0005-0000-0000-0000E7060000}"/>
    <cellStyle name="T_Book1_1 2" xfId="1870" xr:uid="{00000000-0005-0000-0000-0000E8060000}"/>
    <cellStyle name="T_Book1_1_1.don gia xay PM lienketDW_V1.5_1050(1)" xfId="925" xr:uid="{00000000-0005-0000-0000-0000E9060000}"/>
    <cellStyle name="T_Book1_2" xfId="1871" xr:uid="{00000000-0005-0000-0000-0000EA060000}"/>
    <cellStyle name="T_Book1_2_Book1" xfId="1872" xr:uid="{00000000-0005-0000-0000-0000EB060000}"/>
    <cellStyle name="T_Book1_3" xfId="1873" xr:uid="{00000000-0005-0000-0000-0000EC060000}"/>
    <cellStyle name="T_Book1_Book1" xfId="1874" xr:uid="{00000000-0005-0000-0000-0000ED060000}"/>
    <cellStyle name="T_Book1_Book1_1" xfId="1875" xr:uid="{00000000-0005-0000-0000-0000EE060000}"/>
    <cellStyle name="T_Book1_Book1_Du toan" xfId="1876" xr:uid="{00000000-0005-0000-0000-0000EF060000}"/>
    <cellStyle name="T_Book1_Dap sai1" xfId="1877" xr:uid="{00000000-0005-0000-0000-0000F0060000}"/>
    <cellStyle name="T_Book1_sam" xfId="1878" xr:uid="{00000000-0005-0000-0000-0000F1060000}"/>
    <cellStyle name="T_Book1_TX_CuaLo" xfId="926" xr:uid="{00000000-0005-0000-0000-0000F2060000}"/>
    <cellStyle name="T_Book1_TX_CuaLo_1.don gia xay PM lienketDW_V1.5_1050(1)" xfId="927" xr:uid="{00000000-0005-0000-0000-0000F3060000}"/>
    <cellStyle name="T_Book2" xfId="1879" xr:uid="{00000000-0005-0000-0000-0000F4060000}"/>
    <cellStyle name="T_Cao do mong cong, phai tuyen" xfId="1880" xr:uid="{00000000-0005-0000-0000-0000F5060000}"/>
    <cellStyle name="T_Cau Phu Phuong" xfId="1881" xr:uid="{00000000-0005-0000-0000-0000F6060000}"/>
    <cellStyle name="T_denbu" xfId="1882" xr:uid="{00000000-0005-0000-0000-0000F7060000}"/>
    <cellStyle name="T_DT Hop dong bai thai xi" xfId="1883" xr:uid="{00000000-0005-0000-0000-0000F8060000}"/>
    <cellStyle name="T_Du toan" xfId="1884" xr:uid="{00000000-0005-0000-0000-0000F9060000}"/>
    <cellStyle name="T_duyet DT CN Ban Toong TK" xfId="1885" xr:uid="{00000000-0005-0000-0000-0000FA060000}"/>
    <cellStyle name="T_Gia thau Hoang Xuan" xfId="1886" xr:uid="{00000000-0005-0000-0000-0000FB060000}"/>
    <cellStyle name="T_Khao satD1" xfId="1887" xr:uid="{00000000-0005-0000-0000-0000FC060000}"/>
    <cellStyle name="T_Khoi luong da cho ve" xfId="1888" xr:uid="{00000000-0005-0000-0000-0000FD060000}"/>
    <cellStyle name="T_Luong MNTD" xfId="928" xr:uid="{00000000-0005-0000-0000-0000FE060000}"/>
    <cellStyle name="T_Luong MNTD_1.don gia xay PM lienketDW_V1.5_1050(1)" xfId="929" xr:uid="{00000000-0005-0000-0000-0000FF060000}"/>
    <cellStyle name="T_Lương t4,5" xfId="930" xr:uid="{00000000-0005-0000-0000-000000070000}"/>
    <cellStyle name="T_Lương t4,5_1.don gia xay PM lienketDW_V1.5_1050(1)" xfId="931" xr:uid="{00000000-0005-0000-0000-000001070000}"/>
    <cellStyle name="T_Mau kiem ke" xfId="1889" xr:uid="{00000000-0005-0000-0000-000002070000}"/>
    <cellStyle name="T_Nghiem thu lan 3" xfId="1890" xr:uid="{00000000-0005-0000-0000-000003070000}"/>
    <cellStyle name="T_QT di chuyen ca phe" xfId="1891" xr:uid="{00000000-0005-0000-0000-000004070000}"/>
    <cellStyle name="T_Sheet1" xfId="1892" xr:uid="{00000000-0005-0000-0000-000005070000}"/>
    <cellStyle name="T_SO KE TOAN 2005 + Chi tiet" xfId="932" xr:uid="{00000000-0005-0000-0000-000006070000}"/>
    <cellStyle name="T_SO KE TOAN 2005 + Chi tiet_1.don gia xay PM lienketDW_V1.5_1050(1)" xfId="933" xr:uid="{00000000-0005-0000-0000-000007070000}"/>
    <cellStyle name="T_TongHopLapDat" xfId="1893" xr:uid="{00000000-0005-0000-0000-000008070000}"/>
    <cellStyle name="T_TX_CuaLo" xfId="934" xr:uid="{00000000-0005-0000-0000-000009070000}"/>
    <cellStyle name="T_TX_CuaLo_1.don gia xay PM lienketDW_V1.5_1050(1)" xfId="935" xr:uid="{00000000-0005-0000-0000-00000A070000}"/>
    <cellStyle name="T_X1.1Dap " xfId="1894" xr:uid="{00000000-0005-0000-0000-00000B070000}"/>
    <cellStyle name="tde" xfId="936" xr:uid="{00000000-0005-0000-0000-00000C070000}"/>
    <cellStyle name="Text Indent A" xfId="469" xr:uid="{00000000-0005-0000-0000-00000D070000}"/>
    <cellStyle name="Text Indent B" xfId="470" xr:uid="{00000000-0005-0000-0000-00000E070000}"/>
    <cellStyle name="Text Indent C" xfId="471" xr:uid="{00000000-0005-0000-0000-00000F070000}"/>
    <cellStyle name="th" xfId="472" xr:uid="{00000000-0005-0000-0000-000010070000}"/>
    <cellStyle name="th 2" xfId="1895" xr:uid="{00000000-0005-0000-0000-000011070000}"/>
    <cellStyle name="Thanh" xfId="473" xr:uid="{00000000-0005-0000-0000-000012070000}"/>
    <cellStyle name="þ_x001d_ð¤_x000c_¯þ_x0014__x000d_¨þU_x0001_À_x0004_ _x0015__x000f__x0001__x0001_" xfId="474" xr:uid="{00000000-0005-0000-0000-000013070000}"/>
    <cellStyle name="þ_x001d_ð¤_x000c_¯þ_x0014__x000d_¨þU_x0001_À_x0004_ _x0015__x000f__x0001__x0001_ 2" xfId="1896" xr:uid="{00000000-0005-0000-0000-000014070000}"/>
    <cellStyle name="þ_x001d_ð·_x000c_æþ'_x000d_ßþU_x0001_Ø_x0005_ü_x0014__x0007__x0001__x0001_" xfId="937" xr:uid="{00000000-0005-0000-0000-000015070000}"/>
    <cellStyle name="þ_x001d_ðÇ%Uý—&amp;Hý9_x0008_Ÿ s_x000a__x0007__x0001__x0001_" xfId="938" xr:uid="{00000000-0005-0000-0000-000016070000}"/>
    <cellStyle name="þ_x001d_ðÇ%Uý—&amp;Hý9_x0008_Ÿ_x0009_s_x000a__x0007__x0001__x0001_" xfId="939" xr:uid="{00000000-0005-0000-0000-000017070000}"/>
    <cellStyle name="þ_x001d_ðK_x000c_Fý_x001b__x000d_9ýU_x0001_Ð_x0008_¦)_x0007__x0001__x0001_" xfId="475" xr:uid="{00000000-0005-0000-0000-000018070000}"/>
    <cellStyle name="þ_x001d_ðK_x000c_Fý_x001b__x000d_9ýU_x0001_Ð_x0008_¦)_x0007__x0001__x0001_ 2" xfId="1897" xr:uid="{00000000-0005-0000-0000-000019070000}"/>
    <cellStyle name="thuong-10" xfId="1898" xr:uid="{00000000-0005-0000-0000-00001A070000}"/>
    <cellStyle name="thuong-11" xfId="1899" xr:uid="{00000000-0005-0000-0000-00001B070000}"/>
    <cellStyle name="Thuyet minh" xfId="1900" xr:uid="{00000000-0005-0000-0000-00001C070000}"/>
    <cellStyle name="Tiêu đề" xfId="940" xr:uid="{00000000-0005-0000-0000-00001D070000}"/>
    <cellStyle name="Tính toán" xfId="941" xr:uid="{00000000-0005-0000-0000-00001E070000}"/>
    <cellStyle name="tit1" xfId="1901" xr:uid="{00000000-0005-0000-0000-00001F070000}"/>
    <cellStyle name="tit2" xfId="1902" xr:uid="{00000000-0005-0000-0000-000020070000}"/>
    <cellStyle name="tit3" xfId="1903" xr:uid="{00000000-0005-0000-0000-000021070000}"/>
    <cellStyle name="tit4" xfId="1904" xr:uid="{00000000-0005-0000-0000-000022070000}"/>
    <cellStyle name="Title 2" xfId="476" xr:uid="{00000000-0005-0000-0000-000023070000}"/>
    <cellStyle name="Title 2 2" xfId="942" xr:uid="{00000000-0005-0000-0000-000024070000}"/>
    <cellStyle name="Tổng" xfId="943" xr:uid="{00000000-0005-0000-0000-000025070000}"/>
    <cellStyle name="Tongcong" xfId="1905" xr:uid="{00000000-0005-0000-0000-000026070000}"/>
    <cellStyle name="Tốt" xfId="944" xr:uid="{00000000-0005-0000-0000-000027070000}"/>
    <cellStyle name="Total 10" xfId="945" xr:uid="{00000000-0005-0000-0000-000028070000}"/>
    <cellStyle name="Total 11" xfId="946" xr:uid="{00000000-0005-0000-0000-000029070000}"/>
    <cellStyle name="Total 12" xfId="947" xr:uid="{00000000-0005-0000-0000-00002A070000}"/>
    <cellStyle name="Total 2" xfId="477" xr:uid="{00000000-0005-0000-0000-00002B070000}"/>
    <cellStyle name="Total 2 2" xfId="948" xr:uid="{00000000-0005-0000-0000-00002C070000}"/>
    <cellStyle name="Total 3" xfId="949" xr:uid="{00000000-0005-0000-0000-00002D070000}"/>
    <cellStyle name="Total 4" xfId="950" xr:uid="{00000000-0005-0000-0000-00002E070000}"/>
    <cellStyle name="Total 5" xfId="951" xr:uid="{00000000-0005-0000-0000-00002F070000}"/>
    <cellStyle name="Total 6" xfId="952" xr:uid="{00000000-0005-0000-0000-000030070000}"/>
    <cellStyle name="Total 7" xfId="953" xr:uid="{00000000-0005-0000-0000-000031070000}"/>
    <cellStyle name="Total 8" xfId="954" xr:uid="{00000000-0005-0000-0000-000032070000}"/>
    <cellStyle name="Total 9" xfId="955" xr:uid="{00000000-0005-0000-0000-000033070000}"/>
    <cellStyle name="Trung tính" xfId="956" xr:uid="{00000000-0005-0000-0000-000034070000}"/>
    <cellStyle name="Valuta (0)_CALPREZZ" xfId="1906" xr:uid="{00000000-0005-0000-0000-000035070000}"/>
    <cellStyle name="Valuta_ PESO ELETTR." xfId="1907" xr:uid="{00000000-0005-0000-0000-000036070000}"/>
    <cellStyle name="Văn bản Cảnh báo" xfId="957" xr:uid="{00000000-0005-0000-0000-000037070000}"/>
    <cellStyle name="Văn bản Giải thích" xfId="958" xr:uid="{00000000-0005-0000-0000-000038070000}"/>
    <cellStyle name="VANG1" xfId="959" xr:uid="{00000000-0005-0000-0000-000039070000}"/>
    <cellStyle name="viet" xfId="478" xr:uid="{00000000-0005-0000-0000-00003A070000}"/>
    <cellStyle name="viet 2" xfId="1909" xr:uid="{00000000-0005-0000-0000-00003B070000}"/>
    <cellStyle name="viet2" xfId="479" xr:uid="{00000000-0005-0000-0000-00003C070000}"/>
    <cellStyle name="viet2 2" xfId="1910" xr:uid="{00000000-0005-0000-0000-00003D070000}"/>
    <cellStyle name="VL" xfId="1911" xr:uid="{00000000-0005-0000-0000-00003E070000}"/>
    <cellStyle name="VLB-GTKÕ" xfId="1912" xr:uid="{00000000-0005-0000-0000-00003F070000}"/>
    <cellStyle name="Vn Time 13" xfId="1913" xr:uid="{00000000-0005-0000-0000-000040070000}"/>
    <cellStyle name="Vn Time 14" xfId="1914" xr:uid="{00000000-0005-0000-0000-000041070000}"/>
    <cellStyle name="vn_time" xfId="960" xr:uid="{00000000-0005-0000-0000-000042070000}"/>
    <cellStyle name="vnbo" xfId="480" xr:uid="{00000000-0005-0000-0000-000043070000}"/>
    <cellStyle name="vnbo 2" xfId="1915" xr:uid="{00000000-0005-0000-0000-000044070000}"/>
    <cellStyle name="vnhead1" xfId="481" xr:uid="{00000000-0005-0000-0000-000045070000}"/>
    <cellStyle name="vnhead1 2" xfId="1916" xr:uid="{00000000-0005-0000-0000-000046070000}"/>
    <cellStyle name="vnhead2" xfId="482" xr:uid="{00000000-0005-0000-0000-000047070000}"/>
    <cellStyle name="vnhead2 2" xfId="1917" xr:uid="{00000000-0005-0000-0000-000048070000}"/>
    <cellStyle name="vnhead3" xfId="483" xr:uid="{00000000-0005-0000-0000-000049070000}"/>
    <cellStyle name="vnhead3 2" xfId="961" xr:uid="{00000000-0005-0000-0000-00004A070000}"/>
    <cellStyle name="vnhead3 3" xfId="962" xr:uid="{00000000-0005-0000-0000-00004B070000}"/>
    <cellStyle name="vnhead3 4" xfId="963" xr:uid="{00000000-0005-0000-0000-00004C070000}"/>
    <cellStyle name="vnhead3 5" xfId="964" xr:uid="{00000000-0005-0000-0000-00004D070000}"/>
    <cellStyle name="vnhead3 6" xfId="965" xr:uid="{00000000-0005-0000-0000-00004E070000}"/>
    <cellStyle name="vnhead3 7" xfId="966" xr:uid="{00000000-0005-0000-0000-00004F070000}"/>
    <cellStyle name="vnhead3 7 2" xfId="967" xr:uid="{00000000-0005-0000-0000-000050070000}"/>
    <cellStyle name="vnhead3 8" xfId="968" xr:uid="{00000000-0005-0000-0000-000051070000}"/>
    <cellStyle name="vnhead3 9" xfId="1918" xr:uid="{00000000-0005-0000-0000-000052070000}"/>
    <cellStyle name="vnhead3_De xuat dieu chinh tinh THSD" xfId="969" xr:uid="{00000000-0005-0000-0000-000053070000}"/>
    <cellStyle name="vnhead4" xfId="484" xr:uid="{00000000-0005-0000-0000-000054070000}"/>
    <cellStyle name="vnhead4 2" xfId="1919" xr:uid="{00000000-0005-0000-0000-000055070000}"/>
    <cellStyle name="vntxt1" xfId="485" xr:uid="{00000000-0005-0000-0000-000056070000}"/>
    <cellStyle name="vntxt1 2" xfId="970" xr:uid="{00000000-0005-0000-0000-000057070000}"/>
    <cellStyle name="vntxt1 2 2" xfId="971" xr:uid="{00000000-0005-0000-0000-000058070000}"/>
    <cellStyle name="vntxt1 3" xfId="972" xr:uid="{00000000-0005-0000-0000-000059070000}"/>
    <cellStyle name="vntxt1 4" xfId="973" xr:uid="{00000000-0005-0000-0000-00005A070000}"/>
    <cellStyle name="vntxt1 5" xfId="974" xr:uid="{00000000-0005-0000-0000-00005B070000}"/>
    <cellStyle name="vntxt1 6" xfId="975" xr:uid="{00000000-0005-0000-0000-00005C070000}"/>
    <cellStyle name="vntxt1 7" xfId="976" xr:uid="{00000000-0005-0000-0000-00005D070000}"/>
    <cellStyle name="vntxt1 7 2" xfId="977" xr:uid="{00000000-0005-0000-0000-00005E070000}"/>
    <cellStyle name="vntxt1 8" xfId="978" xr:uid="{00000000-0005-0000-0000-00005F070000}"/>
    <cellStyle name="vntxt1 9" xfId="1920" xr:uid="{00000000-0005-0000-0000-000060070000}"/>
    <cellStyle name="vntxt1_De xuat dieu chinh tinh THSD" xfId="979" xr:uid="{00000000-0005-0000-0000-000061070000}"/>
    <cellStyle name="vntxt2" xfId="486" xr:uid="{00000000-0005-0000-0000-000062070000}"/>
    <cellStyle name="vntxt2 2" xfId="1921" xr:uid="{00000000-0005-0000-0000-000063070000}"/>
    <cellStyle name="Währung [0]_ALLE_ITEMS_280800_EV_NL" xfId="1922" xr:uid="{00000000-0005-0000-0000-000064070000}"/>
    <cellStyle name="Währung_AKE_100N" xfId="1923" xr:uid="{00000000-0005-0000-0000-000065070000}"/>
    <cellStyle name="Walutowy [0]_Invoices2001Slovakia" xfId="1924" xr:uid="{00000000-0005-0000-0000-000066070000}"/>
    <cellStyle name="Walutowy_Invoices2001Slovakia" xfId="1925" xr:uid="{00000000-0005-0000-0000-000067070000}"/>
    <cellStyle name="Warning Text 2" xfId="487" xr:uid="{00000000-0005-0000-0000-000068070000}"/>
    <cellStyle name="Warning Text 2 2" xfId="980" xr:uid="{00000000-0005-0000-0000-000069070000}"/>
    <cellStyle name="wrap" xfId="981" xr:uid="{00000000-0005-0000-0000-00006A070000}"/>
    <cellStyle name="Wไhrung [0]_35ERI8T2gbIEMixb4v26icuOo" xfId="982" xr:uid="{00000000-0005-0000-0000-00006B070000}"/>
    <cellStyle name="Wไhrung_35ERI8T2gbIEMixb4v26icuOo" xfId="983" xr:uid="{00000000-0005-0000-0000-00006C070000}"/>
    <cellStyle name="Xấu" xfId="984" xr:uid="{00000000-0005-0000-0000-00006D070000}"/>
    <cellStyle name="xuan" xfId="488" xr:uid="{00000000-0005-0000-0000-00006E070000}"/>
    <cellStyle name="xuan 2" xfId="1926" xr:uid="{00000000-0005-0000-0000-00006F070000}"/>
    <cellStyle name=" [0.00]_ Att. 1- Cover" xfId="489" xr:uid="{00000000-0005-0000-0000-000070070000}"/>
    <cellStyle name="_ Att. 1- Cover" xfId="490" xr:uid="{00000000-0005-0000-0000-000071070000}"/>
    <cellStyle name="?_ Att. 1- Cover" xfId="491" xr:uid="{00000000-0005-0000-0000-000072070000}"/>
    <cellStyle name="똿뗦먛귟 [0.00]_PRODUCT DETAIL Q1" xfId="492" xr:uid="{00000000-0005-0000-0000-000073070000}"/>
    <cellStyle name="똿뗦먛귟_PRODUCT DETAIL Q1" xfId="493" xr:uid="{00000000-0005-0000-0000-000074070000}"/>
    <cellStyle name="믅됞 [0.00]_PRODUCT DETAIL Q1" xfId="494" xr:uid="{00000000-0005-0000-0000-000075070000}"/>
    <cellStyle name="믅됞_PRODUCT DETAIL Q1" xfId="495" xr:uid="{00000000-0005-0000-0000-000076070000}"/>
    <cellStyle name="백분율_††††† " xfId="985" xr:uid="{00000000-0005-0000-0000-000077070000}"/>
    <cellStyle name="뷭?_BOOKSHIP" xfId="496" xr:uid="{00000000-0005-0000-0000-000078070000}"/>
    <cellStyle name="안건회계법인" xfId="1927" xr:uid="{00000000-0005-0000-0000-000079070000}"/>
    <cellStyle name="콤마 [ - 유형1" xfId="497" xr:uid="{00000000-0005-0000-0000-00007A070000}"/>
    <cellStyle name="콤마 [ - 유형1 2" xfId="1928" xr:uid="{00000000-0005-0000-0000-00007B070000}"/>
    <cellStyle name="콤마 [ - 유형2" xfId="498" xr:uid="{00000000-0005-0000-0000-00007C070000}"/>
    <cellStyle name="콤마 [ - 유형2 2" xfId="1929" xr:uid="{00000000-0005-0000-0000-00007D070000}"/>
    <cellStyle name="콤마 [ - 유형3" xfId="499" xr:uid="{00000000-0005-0000-0000-00007E070000}"/>
    <cellStyle name="콤마 [ - 유형3 2" xfId="1930" xr:uid="{00000000-0005-0000-0000-00007F070000}"/>
    <cellStyle name="콤마 [ - 유형4" xfId="500" xr:uid="{00000000-0005-0000-0000-000080070000}"/>
    <cellStyle name="콤마 [ - 유형4 2" xfId="1931" xr:uid="{00000000-0005-0000-0000-000081070000}"/>
    <cellStyle name="콤마 [ - 유형5" xfId="501" xr:uid="{00000000-0005-0000-0000-000082070000}"/>
    <cellStyle name="콤마 [ - 유형5 2" xfId="1932" xr:uid="{00000000-0005-0000-0000-000083070000}"/>
    <cellStyle name="콤마 [ - 유형6" xfId="502" xr:uid="{00000000-0005-0000-0000-000084070000}"/>
    <cellStyle name="콤마 [ - 유형6 2" xfId="1933" xr:uid="{00000000-0005-0000-0000-000085070000}"/>
    <cellStyle name="콤마 [ - 유형7" xfId="503" xr:uid="{00000000-0005-0000-0000-000086070000}"/>
    <cellStyle name="콤마 [ - 유형7 2" xfId="1934" xr:uid="{00000000-0005-0000-0000-000087070000}"/>
    <cellStyle name="콤마 [ - 유형8" xfId="504" xr:uid="{00000000-0005-0000-0000-000088070000}"/>
    <cellStyle name="콤마 [ - 유형8 2" xfId="1935" xr:uid="{00000000-0005-0000-0000-000089070000}"/>
    <cellStyle name="콤마 [0]_ 비목별 월별기술 " xfId="986" xr:uid="{00000000-0005-0000-0000-00008A070000}"/>
    <cellStyle name="콤마_ 비목별 월별기술 " xfId="987" xr:uid="{00000000-0005-0000-0000-00008B070000}"/>
    <cellStyle name="통화 [0]_††††† " xfId="988" xr:uid="{00000000-0005-0000-0000-00008C070000}"/>
    <cellStyle name="통화_††††† " xfId="989" xr:uid="{00000000-0005-0000-0000-00008D070000}"/>
    <cellStyle name="표준_(정보부머)월별인원계획" xfId="1936" xr:uid="{00000000-0005-0000-0000-00008E070000}"/>
    <cellStyle name="一般_00Q3902REV.1" xfId="505" xr:uid="{00000000-0005-0000-0000-00008F070000}"/>
    <cellStyle name="千分位[0]_00Q3902REV.1" xfId="506" xr:uid="{00000000-0005-0000-0000-000090070000}"/>
    <cellStyle name="千分位_00Q3902REV.1" xfId="507" xr:uid="{00000000-0005-0000-0000-000091070000}"/>
    <cellStyle name="桁区切り [0.00]_BQ" xfId="1938" xr:uid="{00000000-0005-0000-0000-000092070000}"/>
    <cellStyle name="桁区切り_NADUONG BQ (Draft)" xfId="1939" xr:uid="{00000000-0005-0000-0000-000093070000}"/>
    <cellStyle name="標準_BOQ-08" xfId="1940" xr:uid="{00000000-0005-0000-0000-000094070000}"/>
    <cellStyle name="貨幣 [0]_00Q3902REV.1" xfId="508" xr:uid="{00000000-0005-0000-0000-000095070000}"/>
    <cellStyle name="貨幣[0]_BRE" xfId="509" xr:uid="{00000000-0005-0000-0000-000096070000}"/>
    <cellStyle name="貨幣_00Q3902REV.1" xfId="510" xr:uid="{00000000-0005-0000-0000-000097070000}"/>
    <cellStyle name="通貨_MITSUI1_BQ" xfId="1941" xr:uid="{00000000-0005-0000-0000-000098070000}"/>
  </cellStyles>
  <dxfs count="0"/>
  <tableStyles count="0" defaultTableStyle="TableStyleMedium2" defaultPivotStyle="PivotStyleLight16"/>
  <colors>
    <mruColors>
      <color rgb="FFFF3399"/>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0</xdr:col>
      <xdr:colOff>282611</xdr:colOff>
      <xdr:row>0</xdr:row>
      <xdr:rowOff>314010</xdr:rowOff>
    </xdr:from>
    <xdr:to>
      <xdr:col>1</xdr:col>
      <xdr:colOff>837363</xdr:colOff>
      <xdr:row>0</xdr:row>
      <xdr:rowOff>648955</xdr:rowOff>
    </xdr:to>
    <xdr:sp macro="" textlink="">
      <xdr:nvSpPr>
        <xdr:cNvPr id="2" name="TextBox 1">
          <a:extLst>
            <a:ext uri="{FF2B5EF4-FFF2-40B4-BE49-F238E27FC236}">
              <a16:creationId xmlns:a16="http://schemas.microsoft.com/office/drawing/2014/main" id="{49CE56F9-4288-A04C-4C20-39555C76B5F3}"/>
            </a:ext>
          </a:extLst>
        </xdr:cNvPr>
        <xdr:cNvSpPr txBox="1"/>
      </xdr:nvSpPr>
      <xdr:spPr>
        <a:xfrm>
          <a:off x="282611" y="314010"/>
          <a:ext cx="900164" cy="334945"/>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solidFill>
                <a:srgbClr val="FF0000"/>
              </a:solidFill>
              <a:latin typeface="Times New Roman" panose="02020603050405020304" pitchFamily="18" charset="0"/>
              <a:cs typeface="Times New Roman" panose="02020603050405020304" pitchFamily="18" charset="0"/>
            </a:rPr>
            <a:t>Dự</a:t>
          </a:r>
          <a:r>
            <a:rPr lang="en-US" sz="1400" b="1" baseline="0">
              <a:solidFill>
                <a:srgbClr val="FF0000"/>
              </a:solidFill>
              <a:latin typeface="Times New Roman" panose="02020603050405020304" pitchFamily="18" charset="0"/>
              <a:cs typeface="Times New Roman" panose="02020603050405020304" pitchFamily="18" charset="0"/>
            </a:rPr>
            <a:t> thảo</a:t>
          </a:r>
          <a:endParaRPr lang="en-US" sz="1400" b="1">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
  <sheetViews>
    <sheetView zoomScale="85" zoomScaleNormal="85" workbookViewId="0">
      <selection activeCell="C10" sqref="C10"/>
    </sheetView>
  </sheetViews>
  <sheetFormatPr defaultColWidth="9.140625" defaultRowHeight="15"/>
  <cols>
    <col min="1" max="1" width="7.42578125" style="5" customWidth="1"/>
    <col min="2" max="2" width="34.7109375" style="2" customWidth="1"/>
    <col min="3" max="3" width="29.7109375" style="6" customWidth="1"/>
    <col min="4" max="4" width="19.42578125" style="7" bestFit="1" customWidth="1"/>
    <col min="5" max="5" width="15.7109375" style="7" bestFit="1" customWidth="1"/>
    <col min="6" max="6" width="21.140625" style="6" customWidth="1"/>
    <col min="7" max="7" width="28.42578125" style="10" customWidth="1"/>
    <col min="8" max="8" width="23.7109375" style="2" bestFit="1" customWidth="1"/>
    <col min="9" max="16384" width="9.140625" style="2"/>
  </cols>
  <sheetData>
    <row r="1" spans="1:8" ht="22.5" customHeight="1">
      <c r="A1" s="955" t="s">
        <v>44</v>
      </c>
      <c r="B1" s="955"/>
      <c r="C1" s="955"/>
      <c r="D1" s="955"/>
      <c r="E1" s="955"/>
      <c r="F1" s="955"/>
      <c r="H1" s="8"/>
    </row>
    <row r="2" spans="1:8" ht="28.5" customHeight="1">
      <c r="A2" s="1" t="s">
        <v>25</v>
      </c>
      <c r="B2" s="3"/>
      <c r="C2" s="3"/>
      <c r="D2" s="3"/>
      <c r="E2" s="3"/>
      <c r="F2" s="3"/>
      <c r="H2" s="8"/>
    </row>
    <row r="3" spans="1:8" ht="26.25" customHeight="1">
      <c r="F3" s="4" t="s">
        <v>0</v>
      </c>
      <c r="H3" s="8"/>
    </row>
    <row r="4" spans="1:8" s="27" customFormat="1" ht="33" customHeight="1">
      <c r="A4" s="24" t="s">
        <v>1</v>
      </c>
      <c r="B4" s="24" t="s">
        <v>2</v>
      </c>
      <c r="C4" s="24" t="s">
        <v>3</v>
      </c>
      <c r="D4" s="24" t="s">
        <v>4</v>
      </c>
      <c r="E4" s="24" t="s">
        <v>5</v>
      </c>
      <c r="F4" s="24" t="s">
        <v>6</v>
      </c>
      <c r="G4" s="25"/>
      <c r="H4" s="26"/>
    </row>
    <row r="5" spans="1:8" s="34" customFormat="1" ht="27.75" customHeight="1">
      <c r="A5" s="28" t="s">
        <v>8</v>
      </c>
      <c r="B5" s="29" t="s">
        <v>10</v>
      </c>
      <c r="C5" s="30"/>
      <c r="D5" s="31" t="e">
        <f>#REF!</f>
        <v>#REF!</v>
      </c>
      <c r="E5" s="31" t="e">
        <f>#REF!</f>
        <v>#REF!</v>
      </c>
      <c r="F5" s="31" t="e">
        <f>#REF!</f>
        <v>#REF!</v>
      </c>
      <c r="G5" s="32"/>
      <c r="H5" s="33"/>
    </row>
    <row r="6" spans="1:8" s="34" customFormat="1" ht="33.75" customHeight="1">
      <c r="A6" s="28" t="s">
        <v>9</v>
      </c>
      <c r="B6" s="29" t="s">
        <v>12</v>
      </c>
      <c r="C6" s="35"/>
      <c r="D6" s="31" t="e">
        <f>#REF!</f>
        <v>#REF!</v>
      </c>
      <c r="E6" s="36"/>
      <c r="F6" s="31" t="e">
        <f>D6</f>
        <v>#REF!</v>
      </c>
      <c r="G6" s="37"/>
      <c r="H6" s="33"/>
    </row>
    <row r="7" spans="1:8" s="38" customFormat="1" ht="43.5" customHeight="1">
      <c r="A7" s="28" t="s">
        <v>11</v>
      </c>
      <c r="B7" s="29" t="s">
        <v>15</v>
      </c>
      <c r="C7" s="35"/>
      <c r="D7" s="31" t="e">
        <f>#REF!</f>
        <v>#REF!</v>
      </c>
      <c r="E7" s="31" t="e">
        <f>#REF!</f>
        <v>#REF!</v>
      </c>
      <c r="F7" s="31" t="e">
        <f>#REF!</f>
        <v>#REF!</v>
      </c>
      <c r="G7" s="37"/>
      <c r="H7" s="33"/>
    </row>
    <row r="8" spans="1:8" s="34" customFormat="1" ht="26.25" customHeight="1">
      <c r="A8" s="28" t="s">
        <v>14</v>
      </c>
      <c r="B8" s="29" t="s">
        <v>19</v>
      </c>
      <c r="C8" s="35"/>
      <c r="D8" s="31" t="e">
        <f>#REF!</f>
        <v>#REF!</v>
      </c>
      <c r="E8" s="31" t="e">
        <f>#REF!</f>
        <v>#REF!</v>
      </c>
      <c r="F8" s="31" t="e">
        <f>#REF!</f>
        <v>#REF!</v>
      </c>
      <c r="G8" s="37"/>
      <c r="H8" s="33"/>
    </row>
    <row r="9" spans="1:8" s="41" customFormat="1" ht="36" customHeight="1">
      <c r="A9" s="28" t="s">
        <v>18</v>
      </c>
      <c r="B9" s="39" t="s">
        <v>21</v>
      </c>
      <c r="C9" s="35" t="s">
        <v>43</v>
      </c>
      <c r="D9" s="31" t="e">
        <f>#REF!</f>
        <v>#REF!</v>
      </c>
      <c r="E9" s="31"/>
      <c r="F9" s="31" t="e">
        <f>#REF!</f>
        <v>#REF!</v>
      </c>
      <c r="G9" s="40"/>
    </row>
    <row r="10" spans="1:8" s="45" customFormat="1" ht="37.5" customHeight="1">
      <c r="A10" s="24"/>
      <c r="B10" s="24" t="s">
        <v>22</v>
      </c>
      <c r="C10" s="24" t="s">
        <v>42</v>
      </c>
      <c r="D10" s="42" t="e">
        <f>SUM(D5:D9)</f>
        <v>#REF!</v>
      </c>
      <c r="E10" s="42" t="e">
        <f>SUM(E5:E9)</f>
        <v>#REF!</v>
      </c>
      <c r="F10" s="42" t="e">
        <f>SUM(F5:F9)</f>
        <v>#REF!</v>
      </c>
      <c r="G10" s="43"/>
      <c r="H10" s="44"/>
    </row>
    <row r="25" spans="1:8" s="7" customFormat="1">
      <c r="A25" s="5"/>
      <c r="B25" s="2" t="s">
        <v>23</v>
      </c>
      <c r="C25" s="6" t="e">
        <f>#REF!+#REF!+#REF!</f>
        <v>#REF!</v>
      </c>
      <c r="F25" s="6"/>
      <c r="G25" s="10"/>
      <c r="H25" s="2"/>
    </row>
    <row r="26" spans="1:8" s="7" customFormat="1">
      <c r="A26" s="5"/>
      <c r="B26" s="2" t="s">
        <v>24</v>
      </c>
      <c r="C26" s="6" t="e">
        <f>F10-C25</f>
        <v>#REF!</v>
      </c>
      <c r="F26" s="6"/>
      <c r="G26" s="10"/>
      <c r="H26" s="2"/>
    </row>
  </sheetData>
  <mergeCells count="1">
    <mergeCell ref="A1:F1"/>
  </mergeCells>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499984740745262"/>
  </sheetPr>
  <dimension ref="A1:I65"/>
  <sheetViews>
    <sheetView topLeftCell="A59" workbookViewId="0">
      <selection activeCell="E55" sqref="E55"/>
    </sheetView>
  </sheetViews>
  <sheetFormatPr defaultColWidth="9.140625" defaultRowHeight="15.75"/>
  <cols>
    <col min="1" max="1" width="5.85546875" style="185" customWidth="1"/>
    <col min="2" max="2" width="26" style="185" customWidth="1"/>
    <col min="3" max="3" width="10.7109375" style="185" customWidth="1"/>
    <col min="4" max="4" width="9.42578125" style="190" customWidth="1"/>
    <col min="5" max="5" width="10.140625" style="191" bestFit="1" customWidth="1"/>
    <col min="6" max="6" width="15.140625" style="192" customWidth="1"/>
    <col min="7" max="7" width="18" style="185" customWidth="1"/>
    <col min="8" max="8" width="18.85546875" style="185" hidden="1" customWidth="1"/>
    <col min="9" max="9" width="23.42578125" style="185" customWidth="1"/>
    <col min="10" max="16384" width="9.140625" style="185"/>
  </cols>
  <sheetData>
    <row r="1" spans="1:8" s="174" customFormat="1" ht="18.75">
      <c r="A1" s="173" t="s">
        <v>698</v>
      </c>
      <c r="C1" s="982"/>
      <c r="D1" s="982"/>
      <c r="E1" s="982"/>
      <c r="F1" s="982"/>
      <c r="G1" s="982"/>
      <c r="H1" s="982"/>
    </row>
    <row r="2" spans="1:8" s="175" customFormat="1" ht="21.75" customHeight="1">
      <c r="A2" s="999" t="s">
        <v>759</v>
      </c>
      <c r="B2" s="999"/>
      <c r="C2" s="999"/>
      <c r="D2" s="999"/>
      <c r="E2" s="999"/>
      <c r="F2" s="999"/>
      <c r="G2" s="999"/>
      <c r="H2" s="999"/>
    </row>
    <row r="3" spans="1:8" s="175" customFormat="1" ht="36.75" customHeight="1">
      <c r="A3" s="999" t="e">
        <f>#REF!</f>
        <v>#REF!</v>
      </c>
      <c r="B3" s="999"/>
      <c r="C3" s="999"/>
      <c r="D3" s="999"/>
      <c r="E3" s="999"/>
      <c r="F3" s="999"/>
      <c r="G3" s="999"/>
      <c r="H3" s="999"/>
    </row>
    <row r="5" spans="1:8" s="178" customFormat="1" ht="32.25" customHeight="1">
      <c r="A5" s="176" t="s">
        <v>1</v>
      </c>
      <c r="B5" s="176" t="s">
        <v>226</v>
      </c>
      <c r="C5" s="176" t="s">
        <v>227</v>
      </c>
      <c r="D5" s="176" t="s">
        <v>228</v>
      </c>
      <c r="E5" s="307" t="s">
        <v>229</v>
      </c>
      <c r="F5" s="177" t="s">
        <v>230</v>
      </c>
      <c r="G5" s="176" t="s">
        <v>32</v>
      </c>
      <c r="H5" s="176" t="s">
        <v>7</v>
      </c>
    </row>
    <row r="6" spans="1:8" ht="24" customHeight="1">
      <c r="A6" s="200" t="s">
        <v>8</v>
      </c>
      <c r="B6" s="201" t="s">
        <v>262</v>
      </c>
      <c r="C6" s="201"/>
      <c r="D6" s="176"/>
      <c r="E6" s="214"/>
      <c r="F6" s="181"/>
      <c r="G6" s="187">
        <f>SUM(G11:G17)</f>
        <v>0</v>
      </c>
      <c r="H6" s="186"/>
    </row>
    <row r="7" spans="1:8" ht="39" hidden="1" customHeight="1">
      <c r="A7" s="200">
        <v>1</v>
      </c>
      <c r="B7" s="1000" t="s">
        <v>263</v>
      </c>
      <c r="C7" s="1001"/>
      <c r="D7" s="1001"/>
      <c r="E7" s="1002"/>
      <c r="F7" s="181"/>
      <c r="G7" s="187">
        <f>SUM(G8:G9)</f>
        <v>0</v>
      </c>
      <c r="H7" s="186"/>
    </row>
    <row r="8" spans="1:8" ht="63" hidden="1">
      <c r="A8" s="179" t="s">
        <v>246</v>
      </c>
      <c r="B8" s="202" t="s">
        <v>264</v>
      </c>
      <c r="C8" s="202" t="s">
        <v>265</v>
      </c>
      <c r="D8" s="179"/>
      <c r="E8" s="331"/>
      <c r="F8" s="181">
        <f>'B1.donGia'!L11</f>
        <v>1087852.6097228846</v>
      </c>
      <c r="G8" s="182">
        <f>E8*F8</f>
        <v>0</v>
      </c>
      <c r="H8" s="186"/>
    </row>
    <row r="9" spans="1:8" ht="24" hidden="1" customHeight="1">
      <c r="A9" s="203" t="s">
        <v>247</v>
      </c>
      <c r="B9" s="204" t="s">
        <v>266</v>
      </c>
      <c r="C9" s="202" t="s">
        <v>265</v>
      </c>
      <c r="D9" s="179"/>
      <c r="E9" s="331"/>
      <c r="F9" s="181">
        <f>'B1.donGia'!L14</f>
        <v>869337.0784183077</v>
      </c>
      <c r="G9" s="182">
        <f>E9*F9</f>
        <v>0</v>
      </c>
      <c r="H9" s="186"/>
    </row>
    <row r="10" spans="1:8" ht="24" customHeight="1">
      <c r="A10" s="200">
        <v>2</v>
      </c>
      <c r="B10" s="1003" t="s">
        <v>267</v>
      </c>
      <c r="C10" s="1003"/>
      <c r="D10" s="1003"/>
      <c r="E10" s="214"/>
      <c r="F10" s="181"/>
      <c r="G10" s="187">
        <f>SUM(G11:G17)</f>
        <v>0</v>
      </c>
      <c r="H10" s="186"/>
    </row>
    <row r="11" spans="1:8" ht="28.5" customHeight="1">
      <c r="A11" s="205" t="s">
        <v>248</v>
      </c>
      <c r="B11" s="202" t="s">
        <v>268</v>
      </c>
      <c r="C11" s="206" t="s">
        <v>269</v>
      </c>
      <c r="D11" s="207" t="str">
        <f>'B2.3.1.KK ChuanHoaDL'!H26</f>
        <v>KK2</v>
      </c>
      <c r="E11" s="331">
        <f>'B2.3.2.DTQL_ChuanHoaDL'!O18</f>
        <v>0</v>
      </c>
      <c r="F11" s="181">
        <f>IF(D11="KK1",'B1.donGia'!L17,IF(D11="KK2",'B1.donGia'!L18,'B1.donGia'!L19))</f>
        <v>2022238.9345406154</v>
      </c>
      <c r="G11" s="182">
        <f>E11*F11</f>
        <v>0</v>
      </c>
      <c r="H11" s="186"/>
    </row>
    <row r="12" spans="1:8" ht="47.25">
      <c r="A12" s="205" t="s">
        <v>249</v>
      </c>
      <c r="B12" s="202" t="s">
        <v>270</v>
      </c>
      <c r="C12" s="206" t="s">
        <v>269</v>
      </c>
      <c r="D12" s="207" t="str">
        <f>'B2.3.1.KK ChuanHoaDL'!H26</f>
        <v>KK2</v>
      </c>
      <c r="E12" s="331">
        <f>E11</f>
        <v>0</v>
      </c>
      <c r="F12" s="181">
        <f>IF(D12="KK1",'B1.donGia'!L20,IF(D12="KK2",'B1.donGia'!L21,'B1.donGia'!L22))</f>
        <v>18085867.899326153</v>
      </c>
      <c r="G12" s="182">
        <f t="shared" ref="G12:G17" si="0">E12*F12</f>
        <v>0</v>
      </c>
      <c r="H12" s="186"/>
    </row>
    <row r="13" spans="1:8" ht="47.25">
      <c r="A13" s="205" t="s">
        <v>250</v>
      </c>
      <c r="B13" s="202" t="s">
        <v>271</v>
      </c>
      <c r="C13" s="206" t="s">
        <v>269</v>
      </c>
      <c r="D13" s="207" t="str">
        <f>'B2.3.1.KK ChuanHoaDL'!H26</f>
        <v>KK2</v>
      </c>
      <c r="E13" s="331">
        <f>E12</f>
        <v>0</v>
      </c>
      <c r="F13" s="181">
        <f>IF(D13="KK1",'B1.donGia'!L23,IF(D13="KK2",'B1.donGia'!L24,'B1.donGia'!L25))</f>
        <v>6667324.2608573083</v>
      </c>
      <c r="G13" s="182">
        <f t="shared" si="0"/>
        <v>0</v>
      </c>
      <c r="H13" s="186"/>
    </row>
    <row r="14" spans="1:8" ht="47.25">
      <c r="A14" s="203" t="s">
        <v>251</v>
      </c>
      <c r="B14" s="208" t="s">
        <v>272</v>
      </c>
      <c r="C14" s="180" t="s">
        <v>273</v>
      </c>
      <c r="D14" s="179"/>
      <c r="E14" s="214"/>
      <c r="F14" s="181">
        <f>'B1.donGia'!L26</f>
        <v>1516488.7339954616</v>
      </c>
      <c r="G14" s="182">
        <f t="shared" si="0"/>
        <v>0</v>
      </c>
      <c r="H14" s="186"/>
    </row>
    <row r="15" spans="1:8" ht="78.75" hidden="1">
      <c r="A15" s="205" t="s">
        <v>252</v>
      </c>
      <c r="B15" s="202" t="s">
        <v>274</v>
      </c>
      <c r="C15" s="206" t="s">
        <v>265</v>
      </c>
      <c r="D15" s="207" t="str">
        <f>'B2.3.1.KK ChuanHoaDL'!H26</f>
        <v>KK2</v>
      </c>
      <c r="E15" s="214"/>
      <c r="F15" s="181">
        <f>IF(D15="KK1",'B1.donGia'!L27,IF(D15="KK2",'B1.donGia'!L28,'B1.donGia'!L29))</f>
        <v>807293.80537030764</v>
      </c>
      <c r="G15" s="182">
        <f>E15*F15</f>
        <v>0</v>
      </c>
      <c r="H15" s="186"/>
    </row>
    <row r="16" spans="1:8" ht="47.25">
      <c r="A16" s="205" t="s">
        <v>275</v>
      </c>
      <c r="B16" s="202" t="s">
        <v>276</v>
      </c>
      <c r="C16" s="206" t="s">
        <v>273</v>
      </c>
      <c r="D16" s="207" t="str">
        <f>'B2.3.1.KK ChuanHoaDL'!H26</f>
        <v>KK2</v>
      </c>
      <c r="E16" s="214"/>
      <c r="F16" s="181">
        <f>IF(D16="KK1",'B1.donGia'!L30,IF(D16="KK2",'B1.donGia'!L31,'B1.donGia'!L32))</f>
        <v>18580896.115243271</v>
      </c>
      <c r="G16" s="182">
        <f t="shared" si="0"/>
        <v>0</v>
      </c>
      <c r="H16" s="186"/>
    </row>
    <row r="17" spans="1:8">
      <c r="A17" s="203" t="s">
        <v>277</v>
      </c>
      <c r="B17" s="208" t="s">
        <v>278</v>
      </c>
      <c r="C17" s="180" t="s">
        <v>269</v>
      </c>
      <c r="D17" s="179"/>
      <c r="E17" s="331">
        <f>E11</f>
        <v>0</v>
      </c>
      <c r="F17" s="181">
        <f>'B1.donGia'!L33</f>
        <v>48446.933050576918</v>
      </c>
      <c r="G17" s="182">
        <f t="shared" si="0"/>
        <v>0</v>
      </c>
      <c r="H17" s="186"/>
    </row>
    <row r="18" spans="1:8">
      <c r="A18" s="200" t="s">
        <v>9</v>
      </c>
      <c r="B18" s="199" t="s">
        <v>279</v>
      </c>
      <c r="C18" s="180"/>
      <c r="D18" s="214"/>
      <c r="E18" s="214"/>
      <c r="F18" s="181"/>
      <c r="G18" s="187">
        <f>SUM(G19:G21)</f>
        <v>0</v>
      </c>
      <c r="H18" s="186"/>
    </row>
    <row r="19" spans="1:8" ht="31.5">
      <c r="A19" s="205">
        <v>1</v>
      </c>
      <c r="B19" s="202" t="s">
        <v>280</v>
      </c>
      <c r="C19" s="206" t="s">
        <v>273</v>
      </c>
      <c r="D19" s="207" t="str">
        <f>'B2.3.1.KK ChuanHoaDL'!H57</f>
        <v>KK2</v>
      </c>
      <c r="E19" s="214"/>
      <c r="F19" s="181">
        <f>IF(D19="KK1",'B1.donGia'!L35,IF(D19="KK2",'B1.donGia'!L36,'B1.donGia'!L37))</f>
        <v>9097957.3292830773</v>
      </c>
      <c r="G19" s="182">
        <f>E19*F19</f>
        <v>0</v>
      </c>
      <c r="H19" s="186"/>
    </row>
    <row r="20" spans="1:8" ht="31.5">
      <c r="A20" s="205">
        <v>2</v>
      </c>
      <c r="B20" s="202" t="s">
        <v>281</v>
      </c>
      <c r="C20" s="206" t="s">
        <v>269</v>
      </c>
      <c r="D20" s="207" t="str">
        <f>'B2.3.1.KK ChuanHoaDL'!H57</f>
        <v>KK2</v>
      </c>
      <c r="E20" s="331">
        <f>E12</f>
        <v>0</v>
      </c>
      <c r="F20" s="181">
        <f>IF(D20="KK1",'B1.donGia'!L38,IF(D20="KK2",'B1.donGia'!L39,'B1.donGia'!L40))</f>
        <v>13386184.939963154</v>
      </c>
      <c r="G20" s="182">
        <f>E20*F20</f>
        <v>0</v>
      </c>
      <c r="H20" s="186"/>
    </row>
    <row r="21" spans="1:8" ht="31.5">
      <c r="A21" s="205">
        <v>3</v>
      </c>
      <c r="B21" s="202" t="s">
        <v>282</v>
      </c>
      <c r="C21" s="206" t="s">
        <v>269</v>
      </c>
      <c r="D21" s="207" t="str">
        <f>'B2.3.1.KK ChuanHoaDL'!H57</f>
        <v>KK2</v>
      </c>
      <c r="E21" s="331">
        <f>E20</f>
        <v>0</v>
      </c>
      <c r="F21" s="181">
        <f>IF(D21="KK1",'B1.donGia'!L41,IF(D21="KK2",'B1.donGia'!L42,'B1.donGia'!L43))</f>
        <v>951592.04164288472</v>
      </c>
      <c r="G21" s="182">
        <f>E21*F21</f>
        <v>0</v>
      </c>
      <c r="H21" s="186"/>
    </row>
    <row r="22" spans="1:8" ht="24" customHeight="1">
      <c r="A22" s="200" t="s">
        <v>11</v>
      </c>
      <c r="B22" s="201" t="s">
        <v>283</v>
      </c>
      <c r="C22" s="209"/>
      <c r="D22" s="214"/>
      <c r="E22" s="214"/>
      <c r="F22" s="181"/>
      <c r="G22" s="187">
        <f>SUM(G23:G24)</f>
        <v>0</v>
      </c>
      <c r="H22" s="186"/>
    </row>
    <row r="23" spans="1:8" ht="31.5">
      <c r="A23" s="205">
        <v>1</v>
      </c>
      <c r="B23" s="202" t="s">
        <v>284</v>
      </c>
      <c r="C23" s="202" t="s">
        <v>269</v>
      </c>
      <c r="D23" s="207"/>
      <c r="E23" s="331">
        <f>E21</f>
        <v>0</v>
      </c>
      <c r="F23" s="181">
        <f>'B1.donGia'!L46</f>
        <v>4018873.7586515388</v>
      </c>
      <c r="G23" s="182">
        <f>E23*F23</f>
        <v>0</v>
      </c>
      <c r="H23" s="186"/>
    </row>
    <row r="24" spans="1:8" ht="24" customHeight="1">
      <c r="A24" s="205">
        <v>2</v>
      </c>
      <c r="B24" s="202" t="s">
        <v>285</v>
      </c>
      <c r="C24" s="202" t="s">
        <v>269</v>
      </c>
      <c r="D24" s="207"/>
      <c r="E24" s="331">
        <f>E23</f>
        <v>0</v>
      </c>
      <c r="F24" s="181">
        <f>'B1.donGia'!L49</f>
        <v>3215336.5766812307</v>
      </c>
      <c r="G24" s="182">
        <f>E24*F24</f>
        <v>0</v>
      </c>
      <c r="H24" s="186"/>
    </row>
    <row r="25" spans="1:8" ht="24" customHeight="1">
      <c r="A25" s="200" t="s">
        <v>14</v>
      </c>
      <c r="B25" s="201" t="s">
        <v>286</v>
      </c>
      <c r="C25" s="209"/>
      <c r="D25" s="214"/>
      <c r="E25" s="214"/>
      <c r="F25" s="181"/>
      <c r="G25" s="332">
        <f>G26+G30+G33</f>
        <v>0</v>
      </c>
      <c r="H25" s="186"/>
    </row>
    <row r="26" spans="1:8" ht="24" customHeight="1">
      <c r="A26" s="200">
        <v>1</v>
      </c>
      <c r="B26" s="210" t="s">
        <v>287</v>
      </c>
      <c r="C26" s="210"/>
      <c r="D26" s="214"/>
      <c r="E26" s="214"/>
      <c r="F26" s="181"/>
      <c r="G26" s="332">
        <f>SUM(G27:G29)</f>
        <v>0</v>
      </c>
      <c r="H26" s="186"/>
    </row>
    <row r="27" spans="1:8" ht="24" customHeight="1">
      <c r="A27" s="211" t="s">
        <v>246</v>
      </c>
      <c r="B27" s="202" t="s">
        <v>288</v>
      </c>
      <c r="C27" s="206" t="s">
        <v>269</v>
      </c>
      <c r="D27" s="207" t="str">
        <f>'B2.3.1.KK ChuanHoaDL'!H101</f>
        <v>KK3</v>
      </c>
      <c r="E27" s="331">
        <f>E24</f>
        <v>0</v>
      </c>
      <c r="F27" s="181">
        <f>IF(D27="KK1",'B1.donGia'!L53,IF(D27="KK2",'B1.donGia'!L54,'B1.donGia'!L55))</f>
        <v>14680644.627170999</v>
      </c>
      <c r="G27" s="333">
        <f>E27*F27</f>
        <v>0</v>
      </c>
      <c r="H27" s="186"/>
    </row>
    <row r="28" spans="1:8" ht="47.25">
      <c r="A28" s="211" t="s">
        <v>219</v>
      </c>
      <c r="B28" s="202" t="s">
        <v>289</v>
      </c>
      <c r="C28" s="206" t="s">
        <v>269</v>
      </c>
      <c r="D28" s="207" t="str">
        <f>'B2.3.1.KK ChuanHoaDL'!H101</f>
        <v>KK3</v>
      </c>
      <c r="E28" s="331">
        <f>E27</f>
        <v>0</v>
      </c>
      <c r="F28" s="181">
        <f>IF(D28="KK1",'B1.donGia'!L56,IF(D28="KK2",'B1.donGia'!L57,'B1.donGia'!L58))</f>
        <v>9899831.5956679992</v>
      </c>
      <c r="G28" s="333">
        <f>E28*F28</f>
        <v>0</v>
      </c>
      <c r="H28" s="186"/>
    </row>
    <row r="29" spans="1:8" ht="47.25">
      <c r="A29" s="211" t="s">
        <v>220</v>
      </c>
      <c r="B29" s="202" t="s">
        <v>291</v>
      </c>
      <c r="C29" s="206" t="s">
        <v>269</v>
      </c>
      <c r="D29" s="207" t="str">
        <f>'B2.3.1.KK ChuanHoaDL'!H101</f>
        <v>KK3</v>
      </c>
      <c r="E29" s="331">
        <f>'B2.3.2.DTQL_ChuanHoaDL'!O18</f>
        <v>0</v>
      </c>
      <c r="F29" s="181">
        <f>IF(D29="KK1",'B1.donGia'!L59,IF(D29="KK2",'B1.donGia'!L60,'B1.donGia'!L61))</f>
        <v>4211913.7408942496</v>
      </c>
      <c r="G29" s="333">
        <f>E29*F29</f>
        <v>0</v>
      </c>
      <c r="H29" s="186"/>
    </row>
    <row r="30" spans="1:8" ht="24" hidden="1" customHeight="1">
      <c r="A30" s="200" t="s">
        <v>220</v>
      </c>
      <c r="B30" s="209" t="s">
        <v>292</v>
      </c>
      <c r="C30" s="180"/>
      <c r="D30" s="214"/>
      <c r="E30" s="214"/>
      <c r="F30" s="181"/>
      <c r="G30" s="187">
        <f>SUM(G31:G32)</f>
        <v>0</v>
      </c>
      <c r="H30" s="186"/>
    </row>
    <row r="31" spans="1:8" hidden="1">
      <c r="A31" s="179" t="s">
        <v>248</v>
      </c>
      <c r="B31" s="319" t="s">
        <v>293</v>
      </c>
      <c r="C31" s="180" t="s">
        <v>294</v>
      </c>
      <c r="D31" s="207" t="s">
        <v>295</v>
      </c>
      <c r="E31" s="214"/>
      <c r="F31" s="181">
        <f>'B1.donGia'!L63</f>
        <v>1452.177936</v>
      </c>
      <c r="G31" s="182">
        <f>E31*F31</f>
        <v>0</v>
      </c>
      <c r="H31" s="186"/>
    </row>
    <row r="32" spans="1:8" ht="31.5" hidden="1">
      <c r="A32" s="179" t="s">
        <v>249</v>
      </c>
      <c r="B32" s="319" t="s">
        <v>296</v>
      </c>
      <c r="C32" s="180" t="s">
        <v>294</v>
      </c>
      <c r="D32" s="207" t="s">
        <v>295</v>
      </c>
      <c r="E32" s="214"/>
      <c r="F32" s="181">
        <f>'B1.donGia'!L64</f>
        <v>453.529359</v>
      </c>
      <c r="G32" s="182">
        <f>E32*F32</f>
        <v>0</v>
      </c>
      <c r="H32" s="186"/>
    </row>
    <row r="33" spans="1:9" ht="24" customHeight="1">
      <c r="A33" s="200" t="s">
        <v>221</v>
      </c>
      <c r="B33" s="209" t="s">
        <v>297</v>
      </c>
      <c r="C33" s="209"/>
      <c r="D33" s="214"/>
      <c r="E33" s="214"/>
      <c r="F33" s="181"/>
      <c r="G33" s="332">
        <f>G34+G39</f>
        <v>0</v>
      </c>
      <c r="H33" s="186"/>
    </row>
    <row r="34" spans="1:9" ht="24" customHeight="1">
      <c r="A34" s="200" t="s">
        <v>253</v>
      </c>
      <c r="B34" s="201" t="s">
        <v>298</v>
      </c>
      <c r="C34" s="209"/>
      <c r="D34" s="214"/>
      <c r="E34" s="214"/>
      <c r="F34" s="181"/>
      <c r="G34" s="332">
        <f>SUM(G35:G38)</f>
        <v>0</v>
      </c>
      <c r="H34" s="186"/>
    </row>
    <row r="35" spans="1:9" ht="41.25" hidden="1" customHeight="1">
      <c r="A35" s="205" t="s">
        <v>299</v>
      </c>
      <c r="B35" s="202" t="s">
        <v>300</v>
      </c>
      <c r="C35" s="206" t="s">
        <v>301</v>
      </c>
      <c r="D35" s="214" t="s">
        <v>238</v>
      </c>
      <c r="E35" s="334">
        <v>0</v>
      </c>
      <c r="F35" s="181">
        <f>IF(D35="KK1",'B1.donGia'!L67,IF(D35="KK2",'B1.donGia'!L68,'B1.donGia'!L69))</f>
        <v>450.13096079999997</v>
      </c>
      <c r="G35" s="182">
        <f>E35*F35</f>
        <v>0</v>
      </c>
      <c r="H35" s="186"/>
    </row>
    <row r="36" spans="1:9" ht="31.5">
      <c r="A36" s="205" t="s">
        <v>219</v>
      </c>
      <c r="B36" s="202" t="s">
        <v>303</v>
      </c>
      <c r="C36" s="206" t="s">
        <v>301</v>
      </c>
      <c r="D36" s="214" t="s">
        <v>238</v>
      </c>
      <c r="E36" s="334">
        <f>'B2.3.3.KL_DTQL'!F15</f>
        <v>0</v>
      </c>
      <c r="F36" s="181">
        <f>IF(D36="KK1",'B1.donGia'!L70,IF(D36="KK2",'B1.donGia'!L71,'B1.donGia'!L72))</f>
        <v>797.5928808000001</v>
      </c>
      <c r="G36" s="333">
        <f>E36*F36</f>
        <v>0</v>
      </c>
      <c r="H36" s="186"/>
    </row>
    <row r="37" spans="1:9" ht="47.25" hidden="1">
      <c r="A37" s="205" t="s">
        <v>304</v>
      </c>
      <c r="B37" s="202" t="s">
        <v>305</v>
      </c>
      <c r="C37" s="206" t="s">
        <v>294</v>
      </c>
      <c r="D37" s="214" t="s">
        <v>238</v>
      </c>
      <c r="E37" s="214"/>
      <c r="F37" s="181">
        <f>IF(D37="KK1",'B1.donGia'!L73,IF(D37="KK2",'B1.donGia'!L74,'B1.donGia'!L75))</f>
        <v>8230.8875399999997</v>
      </c>
      <c r="G37" s="182">
        <f>E37*F37</f>
        <v>0</v>
      </c>
      <c r="H37" s="186"/>
    </row>
    <row r="38" spans="1:9" ht="31.5" hidden="1">
      <c r="A38" s="205" t="s">
        <v>306</v>
      </c>
      <c r="B38" s="202" t="s">
        <v>307</v>
      </c>
      <c r="C38" s="206" t="s">
        <v>294</v>
      </c>
      <c r="D38" s="214" t="s">
        <v>238</v>
      </c>
      <c r="E38" s="214"/>
      <c r="F38" s="181">
        <f>IF(D38="KK1",'B1.donGia'!L76,IF(D38="KK2",'B1.donGia'!L77,'B1.donGia'!L78))</f>
        <v>9722.0782800000015</v>
      </c>
      <c r="G38" s="182">
        <f>E38*F38</f>
        <v>0</v>
      </c>
      <c r="H38" s="186"/>
    </row>
    <row r="39" spans="1:9" ht="24" customHeight="1">
      <c r="A39" s="200" t="s">
        <v>254</v>
      </c>
      <c r="B39" s="209" t="s">
        <v>308</v>
      </c>
      <c r="C39" s="180"/>
      <c r="D39" s="214"/>
      <c r="E39" s="214"/>
      <c r="F39" s="181"/>
      <c r="G39" s="332">
        <f>SUM(G40:G43)</f>
        <v>0</v>
      </c>
      <c r="H39" s="186"/>
    </row>
    <row r="40" spans="1:9" ht="47.25" hidden="1">
      <c r="A40" s="205" t="s">
        <v>309</v>
      </c>
      <c r="B40" s="202" t="s">
        <v>310</v>
      </c>
      <c r="C40" s="206" t="s">
        <v>301</v>
      </c>
      <c r="D40" s="214" t="s">
        <v>238</v>
      </c>
      <c r="E40" s="334">
        <v>0</v>
      </c>
      <c r="F40" s="181">
        <f>IF(D40="KK1",'B1.donGia'!L80,IF(D40="KK2",'B1.donGia'!L81,'B1.donGia'!L82))</f>
        <v>130.74021359999998</v>
      </c>
      <c r="G40" s="182">
        <f>E40*F40</f>
        <v>0</v>
      </c>
      <c r="H40" s="186"/>
    </row>
    <row r="41" spans="1:9" ht="37.5" customHeight="1">
      <c r="A41" s="205" t="s">
        <v>220</v>
      </c>
      <c r="B41" s="202" t="s">
        <v>312</v>
      </c>
      <c r="C41" s="206" t="s">
        <v>301</v>
      </c>
      <c r="D41" s="214" t="s">
        <v>238</v>
      </c>
      <c r="E41" s="334">
        <f>E36</f>
        <v>0</v>
      </c>
      <c r="F41" s="181">
        <f>IF(D41="KK1",'B1.donGia'!L83,IF(D41="KK2",'B1.donGia'!L84,'B1.donGia'!L85))</f>
        <v>217.60569360000002</v>
      </c>
      <c r="G41" s="333">
        <f>E41*F41</f>
        <v>0</v>
      </c>
      <c r="H41" s="186"/>
    </row>
    <row r="42" spans="1:9" ht="47.25" hidden="1">
      <c r="A42" s="205" t="s">
        <v>313</v>
      </c>
      <c r="B42" s="202" t="s">
        <v>314</v>
      </c>
      <c r="C42" s="206" t="s">
        <v>294</v>
      </c>
      <c r="D42" s="214" t="s">
        <v>238</v>
      </c>
      <c r="E42" s="214"/>
      <c r="F42" s="181">
        <f>IF(D42="KK1",'B1.donGia'!L86,IF(D42="KK2",'B1.donGia'!L87,'B1.donGia'!L88))</f>
        <v>2076.0398568000001</v>
      </c>
      <c r="G42" s="182">
        <f>E42*F42</f>
        <v>0</v>
      </c>
      <c r="H42" s="186"/>
    </row>
    <row r="43" spans="1:9" ht="47.25" hidden="1">
      <c r="A43" s="205" t="s">
        <v>315</v>
      </c>
      <c r="B43" s="202" t="s">
        <v>316</v>
      </c>
      <c r="C43" s="206" t="s">
        <v>294</v>
      </c>
      <c r="D43" s="214" t="s">
        <v>238</v>
      </c>
      <c r="E43" s="214"/>
      <c r="F43" s="181">
        <f>IF(D43="KK1",'B1.donGia'!L89,IF(D43="KK2",'B1.donGia'!L90,'B1.donGia'!L91))</f>
        <v>2466.9345168000004</v>
      </c>
      <c r="G43" s="182">
        <f>E43*F43</f>
        <v>0</v>
      </c>
      <c r="H43" s="186"/>
    </row>
    <row r="44" spans="1:9" ht="24.75" customHeight="1">
      <c r="A44" s="212" t="s">
        <v>18</v>
      </c>
      <c r="B44" s="209" t="s">
        <v>318</v>
      </c>
      <c r="C44" s="209"/>
      <c r="D44" s="214"/>
      <c r="E44" s="214"/>
      <c r="F44" s="181"/>
      <c r="G44" s="332">
        <f>SUM(G45:G48)</f>
        <v>0</v>
      </c>
      <c r="H44" s="186"/>
      <c r="I44" s="194"/>
    </row>
    <row r="45" spans="1:9" ht="26.25" customHeight="1">
      <c r="A45" s="205">
        <v>1</v>
      </c>
      <c r="B45" s="202" t="s">
        <v>319</v>
      </c>
      <c r="C45" s="206" t="s">
        <v>269</v>
      </c>
      <c r="D45" s="207" t="str">
        <f>'B2.3.1.KK ChuanHoaDL'!H105</f>
        <v>KK3</v>
      </c>
      <c r="E45" s="331">
        <f>E29</f>
        <v>0</v>
      </c>
      <c r="F45" s="181">
        <f>IF(D45="KK1",'B1.donGia'!L93,IF(D45="KK2",'B1.donGia'!L94,'B1.donGia'!L95))</f>
        <v>18206346.199334253</v>
      </c>
      <c r="G45" s="333">
        <f>E45*F45</f>
        <v>0</v>
      </c>
      <c r="H45" s="186"/>
      <c r="I45" s="335"/>
    </row>
    <row r="46" spans="1:9" ht="35.25" customHeight="1">
      <c r="A46" s="205">
        <v>2</v>
      </c>
      <c r="B46" s="202" t="s">
        <v>320</v>
      </c>
      <c r="C46" s="206" t="s">
        <v>269</v>
      </c>
      <c r="D46" s="207" t="str">
        <f>'B2.3.1.KK ChuanHoaDL'!H105</f>
        <v>KK3</v>
      </c>
      <c r="E46" s="331">
        <f>E45</f>
        <v>0</v>
      </c>
      <c r="F46" s="181">
        <f>IF(D46="KK1",'B1.donGia'!L96,IF(D46="KK2",'B1.donGia'!L97,'B1.donGia'!L98))</f>
        <v>24274165.025779001</v>
      </c>
      <c r="G46" s="333">
        <f>E46*F46</f>
        <v>0</v>
      </c>
      <c r="H46" s="186"/>
      <c r="I46" s="336"/>
    </row>
    <row r="47" spans="1:9" ht="41.25" customHeight="1">
      <c r="A47" s="205">
        <v>3</v>
      </c>
      <c r="B47" s="202" t="s">
        <v>321</v>
      </c>
      <c r="C47" s="206" t="s">
        <v>269</v>
      </c>
      <c r="D47" s="207" t="str">
        <f>'B2.3.1.KK ChuanHoaDL'!H105</f>
        <v>KK3</v>
      </c>
      <c r="E47" s="331">
        <f>E46</f>
        <v>0</v>
      </c>
      <c r="F47" s="181">
        <f>IF(D47="KK1",'B1.donGia'!L99,IF(D47="KK2",'B1.donGia'!L100,'B1.donGia'!L101))</f>
        <v>18206346.199334253</v>
      </c>
      <c r="G47" s="333">
        <f>E47*F47</f>
        <v>0</v>
      </c>
      <c r="H47" s="186"/>
      <c r="I47" s="337"/>
    </row>
    <row r="48" spans="1:9" ht="37.5" customHeight="1">
      <c r="A48" s="205" t="s">
        <v>222</v>
      </c>
      <c r="B48" s="202" t="s">
        <v>322</v>
      </c>
      <c r="C48" s="206" t="s">
        <v>269</v>
      </c>
      <c r="D48" s="207" t="str">
        <f>'B2.3.1.KK ChuanHoaDL'!H105</f>
        <v>KK3</v>
      </c>
      <c r="E48" s="331">
        <f>E47</f>
        <v>0</v>
      </c>
      <c r="F48" s="181">
        <f>IF(D48="KK1",'B1.donGia'!L102,IF(D48="KK2",'B1.donGia'!L103,'B1.donGia'!L104))</f>
        <v>5886204.1382630002</v>
      </c>
      <c r="G48" s="333">
        <f>E48*F48</f>
        <v>0</v>
      </c>
      <c r="H48" s="186"/>
    </row>
    <row r="49" spans="1:8" ht="24" customHeight="1">
      <c r="A49" s="212" t="s">
        <v>317</v>
      </c>
      <c r="B49" s="209" t="s">
        <v>324</v>
      </c>
      <c r="C49" s="209"/>
      <c r="D49" s="214"/>
      <c r="E49" s="214"/>
      <c r="F49" s="181"/>
      <c r="G49" s="332">
        <f>SUM(G50:G52)</f>
        <v>0</v>
      </c>
      <c r="H49" s="186"/>
    </row>
    <row r="50" spans="1:8" ht="24" customHeight="1">
      <c r="A50" s="211">
        <v>1</v>
      </c>
      <c r="B50" s="202" t="s">
        <v>325</v>
      </c>
      <c r="C50" s="206" t="s">
        <v>269</v>
      </c>
      <c r="D50" s="207" t="str">
        <f>'B2.3.1.KK ChuanHoaDL'!H111</f>
        <v>KK3</v>
      </c>
      <c r="E50" s="331">
        <f>E48</f>
        <v>0</v>
      </c>
      <c r="F50" s="181">
        <f>IF(D50="KK1",'B1.donGia'!L106,IF(D50="KK2",'B1.donGia'!L107,'B1.donGia'!L108))</f>
        <v>3150277.4231874999</v>
      </c>
      <c r="G50" s="182">
        <f>E50*F50</f>
        <v>0</v>
      </c>
      <c r="H50" s="186"/>
    </row>
    <row r="51" spans="1:8" ht="37.5" customHeight="1">
      <c r="A51" s="211" t="s">
        <v>220</v>
      </c>
      <c r="B51" s="202" t="s">
        <v>326</v>
      </c>
      <c r="C51" s="206" t="s">
        <v>269</v>
      </c>
      <c r="D51" s="207" t="str">
        <f>'B2.3.1.KK ChuanHoaDL'!H111</f>
        <v>KK3</v>
      </c>
      <c r="E51" s="331">
        <f>E48</f>
        <v>0</v>
      </c>
      <c r="F51" s="181">
        <f>IF(D51="KK1",'B1.donGia'!L109,IF(D51="KK2",'B1.donGia'!L110,'B1.donGia'!L111))</f>
        <v>12992062.157307751</v>
      </c>
      <c r="G51" s="333">
        <f>E51*F51</f>
        <v>0</v>
      </c>
      <c r="H51" s="186"/>
    </row>
    <row r="52" spans="1:8" ht="43.5" customHeight="1">
      <c r="A52" s="211">
        <v>3</v>
      </c>
      <c r="B52" s="202" t="s">
        <v>327</v>
      </c>
      <c r="C52" s="206" t="s">
        <v>269</v>
      </c>
      <c r="D52" s="207" t="str">
        <f>'B2.3.1.KK ChuanHoaDL'!H111</f>
        <v>KK3</v>
      </c>
      <c r="E52" s="331">
        <f>E51</f>
        <v>0</v>
      </c>
      <c r="F52" s="181">
        <f>IF(D52="KK1",'B1.donGia'!L112,IF(D52="KK2",'B1.donGia'!L113,'B1.donGia'!L114))</f>
        <v>4723683.6332812496</v>
      </c>
      <c r="G52" s="333">
        <f>E52*F52</f>
        <v>0</v>
      </c>
      <c r="H52" s="186"/>
    </row>
    <row r="53" spans="1:8" ht="24" customHeight="1">
      <c r="A53" s="212" t="s">
        <v>323</v>
      </c>
      <c r="B53" s="201" t="s">
        <v>328</v>
      </c>
      <c r="C53" s="201"/>
      <c r="D53" s="176"/>
      <c r="E53" s="214"/>
      <c r="F53" s="181"/>
      <c r="G53" s="332">
        <f>SUM(G54:G56)</f>
        <v>0</v>
      </c>
      <c r="H53" s="186"/>
    </row>
    <row r="54" spans="1:8" ht="57" customHeight="1">
      <c r="A54" s="211">
        <v>1</v>
      </c>
      <c r="B54" s="202" t="s">
        <v>329</v>
      </c>
      <c r="C54" s="206" t="s">
        <v>269</v>
      </c>
      <c r="D54" s="207"/>
      <c r="E54" s="331">
        <f>E51</f>
        <v>0</v>
      </c>
      <c r="F54" s="181">
        <f>'B1.donGia'!L117</f>
        <v>4046958.4754812308</v>
      </c>
      <c r="G54" s="333">
        <f>E54*F54</f>
        <v>0</v>
      </c>
      <c r="H54" s="186"/>
    </row>
    <row r="55" spans="1:8" ht="31.5">
      <c r="A55" s="211">
        <v>2</v>
      </c>
      <c r="B55" s="202" t="s">
        <v>330</v>
      </c>
      <c r="C55" s="206" t="s">
        <v>269</v>
      </c>
      <c r="D55" s="207"/>
      <c r="E55" s="331">
        <f>E54</f>
        <v>0</v>
      </c>
      <c r="F55" s="181">
        <f>'B1.donGia'!L120</f>
        <v>456050.8874091538</v>
      </c>
      <c r="G55" s="333">
        <f>E55*F55</f>
        <v>0</v>
      </c>
      <c r="H55" s="186"/>
    </row>
    <row r="56" spans="1:8" ht="38.25" customHeight="1">
      <c r="A56" s="211">
        <v>3</v>
      </c>
      <c r="B56" s="204" t="s">
        <v>331</v>
      </c>
      <c r="C56" s="206" t="s">
        <v>273</v>
      </c>
      <c r="D56" s="206" t="s">
        <v>295</v>
      </c>
      <c r="E56" s="331"/>
      <c r="F56" s="181">
        <f>'B1.donGia'!L123</f>
        <v>190403.94850457693</v>
      </c>
      <c r="G56" s="333">
        <f>E56*F56</f>
        <v>0</v>
      </c>
      <c r="H56" s="186"/>
    </row>
    <row r="57" spans="1:8" ht="24" customHeight="1">
      <c r="A57" s="212" t="s">
        <v>466</v>
      </c>
      <c r="B57" s="199" t="s">
        <v>332</v>
      </c>
      <c r="C57" s="201"/>
      <c r="D57" s="214"/>
      <c r="E57" s="214"/>
      <c r="F57" s="181"/>
      <c r="G57" s="332">
        <f>SUM(G58:G60)</f>
        <v>0</v>
      </c>
      <c r="H57" s="186"/>
    </row>
    <row r="58" spans="1:8" ht="47.25">
      <c r="A58" s="179">
        <v>1</v>
      </c>
      <c r="B58" s="208" t="s">
        <v>333</v>
      </c>
      <c r="C58" s="180" t="s">
        <v>269</v>
      </c>
      <c r="D58" s="214" t="str">
        <f>'B2.3.1.KK ChuanHoaDL'!H117</f>
        <v>KK2</v>
      </c>
      <c r="E58" s="331">
        <f>E55</f>
        <v>0</v>
      </c>
      <c r="F58" s="181">
        <f>IF(D58="KK1",'B1.donGia'!L126,IF(D58="KK2",'B1.donGia'!L127,'B1.donGia'!L128))</f>
        <v>5385872.2832144229</v>
      </c>
      <c r="G58" s="333">
        <f>E58*F58</f>
        <v>0</v>
      </c>
      <c r="H58" s="186"/>
    </row>
    <row r="59" spans="1:8" ht="63">
      <c r="A59" s="179">
        <v>2</v>
      </c>
      <c r="B59" s="213" t="s">
        <v>334</v>
      </c>
      <c r="C59" s="180" t="s">
        <v>269</v>
      </c>
      <c r="D59" s="214" t="str">
        <f>'B2.3.1.KK ChuanHoaDL'!H117</f>
        <v>KK2</v>
      </c>
      <c r="E59" s="331">
        <f>E55</f>
        <v>0</v>
      </c>
      <c r="F59" s="181">
        <f>IF(D59="KK1",'B1.donGia'!L129,IF(D59="KK2",'B1.donGia'!L130,'B1.donGia'!L131))</f>
        <v>4819125.326571539</v>
      </c>
      <c r="G59" s="333">
        <f>E59*F59</f>
        <v>0</v>
      </c>
      <c r="H59" s="186"/>
    </row>
    <row r="60" spans="1:8" ht="63">
      <c r="A60" s="179">
        <v>3</v>
      </c>
      <c r="B60" s="213" t="s">
        <v>335</v>
      </c>
      <c r="C60" s="180" t="s">
        <v>269</v>
      </c>
      <c r="D60" s="214" t="str">
        <f>'B2.3.1.KK ChuanHoaDL'!H117</f>
        <v>KK2</v>
      </c>
      <c r="E60" s="331">
        <f>E59</f>
        <v>0</v>
      </c>
      <c r="F60" s="181">
        <f>IF(D60="KK1",'B1.donGia'!L132,IF(D60="KK2",'B1.donGia'!L133,'B1.donGia'!L134))</f>
        <v>1356052.9266153849</v>
      </c>
      <c r="G60" s="333">
        <f>E60*F60</f>
        <v>0</v>
      </c>
      <c r="H60" s="186"/>
    </row>
    <row r="61" spans="1:8" ht="24" customHeight="1">
      <c r="A61" s="186"/>
      <c r="B61" s="984" t="s">
        <v>231</v>
      </c>
      <c r="C61" s="984"/>
      <c r="D61" s="984"/>
      <c r="E61" s="984"/>
      <c r="F61" s="984"/>
      <c r="G61" s="332">
        <f>G6+G18+G22+G44+G49+G53+G57+G25</f>
        <v>0</v>
      </c>
      <c r="H61" s="338"/>
    </row>
    <row r="62" spans="1:8" ht="24" customHeight="1">
      <c r="A62" s="186"/>
      <c r="B62" s="984" t="s">
        <v>232</v>
      </c>
      <c r="C62" s="984"/>
      <c r="D62" s="984"/>
      <c r="E62" s="984"/>
      <c r="F62" s="984"/>
      <c r="G62" s="332">
        <f>G61*10%</f>
        <v>0</v>
      </c>
      <c r="H62" s="186"/>
    </row>
    <row r="63" spans="1:8" ht="24" customHeight="1">
      <c r="A63" s="186"/>
      <c r="B63" s="984" t="s">
        <v>467</v>
      </c>
      <c r="C63" s="984"/>
      <c r="D63" s="984"/>
      <c r="E63" s="984"/>
      <c r="F63" s="984"/>
      <c r="G63" s="332">
        <f>SUM(G61:G62)</f>
        <v>0</v>
      </c>
      <c r="H63" s="186"/>
    </row>
    <row r="64" spans="1:8">
      <c r="G64" s="193"/>
    </row>
    <row r="65" spans="7:7">
      <c r="G65" s="194"/>
    </row>
  </sheetData>
  <mergeCells count="8">
    <mergeCell ref="B62:F62"/>
    <mergeCell ref="B63:F63"/>
    <mergeCell ref="C1:H1"/>
    <mergeCell ref="A2:H2"/>
    <mergeCell ref="A3:H3"/>
    <mergeCell ref="B7:E7"/>
    <mergeCell ref="B10:D10"/>
    <mergeCell ref="B61:F61"/>
  </mergeCells>
  <printOptions horizontalCentered="1"/>
  <pageMargins left="0.36" right="0.39370078740157483" top="0.78740157480314965" bottom="0.78740157480314965"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499984740745262"/>
  </sheetPr>
  <dimension ref="A1:I136"/>
  <sheetViews>
    <sheetView topLeftCell="E1" zoomScaleNormal="100" workbookViewId="0">
      <selection activeCell="G5" sqref="G5"/>
    </sheetView>
  </sheetViews>
  <sheetFormatPr defaultColWidth="9.140625" defaultRowHeight="12.75"/>
  <cols>
    <col min="1" max="1" width="0" style="339" hidden="1" customWidth="1"/>
    <col min="2" max="2" width="44.7109375" style="339" hidden="1" customWidth="1"/>
    <col min="3" max="3" width="7.42578125" style="340" hidden="1" customWidth="1"/>
    <col min="4" max="4" width="12.140625" style="339" hidden="1" customWidth="1"/>
    <col min="5" max="5" width="5.140625" style="341" customWidth="1"/>
    <col min="6" max="6" width="46.42578125" style="342" customWidth="1"/>
    <col min="7" max="7" width="9.42578125" style="342" customWidth="1"/>
    <col min="8" max="8" width="14.85546875" style="342" customWidth="1"/>
    <col min="9" max="9" width="60.42578125" style="341" customWidth="1"/>
    <col min="10" max="230" width="9.140625" style="341"/>
    <col min="231" max="234" width="0" style="341" hidden="1" customWidth="1"/>
    <col min="235" max="235" width="5.140625" style="341" customWidth="1"/>
    <col min="236" max="236" width="46.42578125" style="341" customWidth="1"/>
    <col min="237" max="237" width="9.42578125" style="341" customWidth="1"/>
    <col min="238" max="238" width="14.85546875" style="341" customWidth="1"/>
    <col min="239" max="239" width="60.42578125" style="341" customWidth="1"/>
    <col min="240" max="240" width="9.140625" style="341"/>
    <col min="241" max="241" width="7" style="341" customWidth="1"/>
    <col min="242" max="16384" width="9.140625" style="341"/>
  </cols>
  <sheetData>
    <row r="1" spans="1:9" ht="13.5" customHeight="1">
      <c r="C1" s="339"/>
      <c r="F1" s="341"/>
    </row>
    <row r="2" spans="1:9" ht="15.75">
      <c r="C2" s="339"/>
      <c r="E2" s="343" t="s">
        <v>1</v>
      </c>
      <c r="F2" s="343" t="s">
        <v>336</v>
      </c>
      <c r="G2" s="343" t="s">
        <v>92</v>
      </c>
      <c r="H2" s="343"/>
      <c r="I2" s="344" t="s">
        <v>337</v>
      </c>
    </row>
    <row r="3" spans="1:9" ht="15.75">
      <c r="C3" s="339"/>
      <c r="E3" s="180">
        <v>1</v>
      </c>
      <c r="F3" s="208" t="s">
        <v>468</v>
      </c>
      <c r="G3" s="180"/>
      <c r="H3" s="180"/>
      <c r="I3" s="345" t="s">
        <v>469</v>
      </c>
    </row>
    <row r="4" spans="1:9" ht="15.75" customHeight="1">
      <c r="C4" s="339"/>
      <c r="E4" s="180">
        <v>2</v>
      </c>
      <c r="F4" s="208" t="s">
        <v>470</v>
      </c>
      <c r="G4" s="180"/>
      <c r="H4" s="180"/>
      <c r="I4" s="345" t="s">
        <v>471</v>
      </c>
    </row>
    <row r="5" spans="1:9" ht="15.75">
      <c r="C5" s="339"/>
      <c r="E5" s="180"/>
      <c r="F5" s="208" t="s">
        <v>338</v>
      </c>
      <c r="G5" s="346">
        <f>'B2.3.2.DTQL_ChuanHoaDL'!O18</f>
        <v>0</v>
      </c>
      <c r="H5" s="180"/>
      <c r="I5" s="345" t="s">
        <v>472</v>
      </c>
    </row>
    <row r="6" spans="1:9" ht="15.75" customHeight="1">
      <c r="C6" s="339"/>
      <c r="E6" s="180"/>
      <c r="F6" s="208" t="s">
        <v>473</v>
      </c>
      <c r="G6" s="180"/>
      <c r="H6" s="180"/>
      <c r="I6" s="215" t="s">
        <v>474</v>
      </c>
    </row>
    <row r="7" spans="1:9" ht="15.75" customHeight="1">
      <c r="C7" s="339"/>
      <c r="E7" s="180"/>
      <c r="F7" s="208" t="s">
        <v>339</v>
      </c>
      <c r="G7" s="180"/>
      <c r="H7" s="180"/>
      <c r="I7" s="215" t="s">
        <v>340</v>
      </c>
    </row>
    <row r="8" spans="1:9" ht="15.75" customHeight="1">
      <c r="A8" s="339" t="s">
        <v>238</v>
      </c>
      <c r="B8" s="339">
        <v>10</v>
      </c>
      <c r="C8" s="339"/>
      <c r="E8" s="180"/>
      <c r="F8" s="208" t="s">
        <v>341</v>
      </c>
      <c r="G8" s="180"/>
      <c r="H8" s="180"/>
      <c r="I8" s="215" t="s">
        <v>342</v>
      </c>
    </row>
    <row r="9" spans="1:9" ht="15.75" customHeight="1">
      <c r="A9" s="339" t="s">
        <v>239</v>
      </c>
      <c r="B9" s="347">
        <v>14916</v>
      </c>
      <c r="C9" s="339"/>
      <c r="E9" s="180"/>
      <c r="F9" s="208" t="s">
        <v>475</v>
      </c>
      <c r="G9" s="180"/>
      <c r="H9" s="180"/>
      <c r="I9" s="215" t="s">
        <v>476</v>
      </c>
    </row>
    <row r="10" spans="1:9" ht="15.75" customHeight="1">
      <c r="A10" s="339" t="s">
        <v>240</v>
      </c>
      <c r="C10" s="339"/>
      <c r="E10" s="180"/>
      <c r="F10" s="208" t="s">
        <v>343</v>
      </c>
      <c r="G10" s="180"/>
      <c r="H10" s="180"/>
      <c r="I10" s="215" t="s">
        <v>344</v>
      </c>
    </row>
    <row r="11" spans="1:9" s="349" customFormat="1" ht="15.75" customHeight="1">
      <c r="A11" s="348"/>
      <c r="B11" s="348"/>
      <c r="C11" s="348"/>
      <c r="D11" s="348"/>
      <c r="E11" s="180"/>
      <c r="F11" s="208" t="s">
        <v>477</v>
      </c>
      <c r="G11" s="180"/>
      <c r="H11" s="180"/>
      <c r="I11" s="215" t="s">
        <v>478</v>
      </c>
    </row>
    <row r="12" spans="1:9" s="349" customFormat="1" ht="15.75" customHeight="1">
      <c r="A12" s="348"/>
      <c r="B12" s="348"/>
      <c r="C12" s="348"/>
      <c r="D12" s="348"/>
      <c r="E12" s="180"/>
      <c r="F12" s="208" t="s">
        <v>479</v>
      </c>
      <c r="G12" s="180"/>
      <c r="H12" s="180"/>
      <c r="I12" s="215" t="s">
        <v>480</v>
      </c>
    </row>
    <row r="13" spans="1:9" s="349" customFormat="1" ht="15.75" customHeight="1">
      <c r="A13" s="348"/>
      <c r="B13" s="348"/>
      <c r="C13" s="348"/>
      <c r="D13" s="348"/>
      <c r="E13" s="350"/>
      <c r="F13" s="208" t="s">
        <v>345</v>
      </c>
      <c r="G13" s="180"/>
      <c r="H13" s="180"/>
      <c r="I13" s="216" t="s">
        <v>481</v>
      </c>
    </row>
    <row r="14" spans="1:9" s="349" customFormat="1" ht="15.75" customHeight="1">
      <c r="A14" s="348"/>
      <c r="B14" s="348"/>
      <c r="C14" s="348"/>
      <c r="D14" s="348"/>
      <c r="E14" s="350"/>
      <c r="F14" s="208" t="s">
        <v>346</v>
      </c>
      <c r="G14" s="180"/>
      <c r="H14" s="180"/>
      <c r="I14" s="216" t="s">
        <v>482</v>
      </c>
    </row>
    <row r="15" spans="1:9" s="349" customFormat="1" ht="33.75" customHeight="1">
      <c r="A15" s="348"/>
      <c r="B15" s="348"/>
      <c r="C15" s="348"/>
      <c r="D15" s="348"/>
      <c r="E15" s="350"/>
      <c r="F15" s="208" t="s">
        <v>347</v>
      </c>
      <c r="G15" s="180"/>
      <c r="H15" s="180"/>
      <c r="I15" s="345" t="s">
        <v>483</v>
      </c>
    </row>
    <row r="16" spans="1:9" s="349" customFormat="1" ht="15.75" customHeight="1">
      <c r="A16" s="348"/>
      <c r="B16" s="348"/>
      <c r="C16" s="348"/>
      <c r="D16" s="348"/>
      <c r="E16" s="350"/>
      <c r="F16" s="208" t="s">
        <v>348</v>
      </c>
      <c r="G16" s="180"/>
      <c r="H16" s="180"/>
      <c r="I16" s="217" t="s">
        <v>484</v>
      </c>
    </row>
    <row r="17" spans="1:9" ht="15.75">
      <c r="A17" s="351"/>
      <c r="B17" s="352"/>
      <c r="C17" s="353"/>
      <c r="D17" s="352"/>
      <c r="E17" s="354"/>
      <c r="F17" s="341"/>
      <c r="G17" s="341"/>
      <c r="H17" s="341"/>
    </row>
    <row r="18" spans="1:9" s="355" customFormat="1" ht="27.75" customHeight="1">
      <c r="A18" s="355" t="s">
        <v>45</v>
      </c>
      <c r="D18" s="356"/>
      <c r="E18" s="356"/>
      <c r="F18" s="1004" t="s">
        <v>751</v>
      </c>
      <c r="G18" s="1004"/>
      <c r="H18" s="1004"/>
    </row>
    <row r="19" spans="1:9" ht="15.75">
      <c r="A19" s="351"/>
      <c r="B19" s="357"/>
      <c r="C19" s="358"/>
      <c r="D19" s="351"/>
      <c r="E19" s="359"/>
      <c r="F19" s="341"/>
      <c r="G19" s="341"/>
      <c r="H19" s="341"/>
    </row>
    <row r="20" spans="1:9" ht="22.5" customHeight="1">
      <c r="A20" s="360" t="s">
        <v>1</v>
      </c>
      <c r="B20" s="360" t="s">
        <v>349</v>
      </c>
      <c r="C20" s="360" t="s">
        <v>350</v>
      </c>
      <c r="D20" s="360" t="s">
        <v>351</v>
      </c>
      <c r="E20" s="343" t="s">
        <v>1</v>
      </c>
      <c r="F20" s="343" t="s">
        <v>349</v>
      </c>
      <c r="G20" s="343" t="s">
        <v>350</v>
      </c>
      <c r="H20" s="343" t="s">
        <v>351</v>
      </c>
    </row>
    <row r="21" spans="1:9" ht="15.75" hidden="1">
      <c r="A21" s="1005">
        <v>1</v>
      </c>
      <c r="B21" s="361" t="s">
        <v>352</v>
      </c>
      <c r="C21" s="362"/>
      <c r="D21" s="1008" t="str">
        <f>IF(C26&lt;=35,"KK1",IF(C26&gt;=60,"KK3","KK2"))</f>
        <v>KK2</v>
      </c>
      <c r="E21" s="1011">
        <v>1</v>
      </c>
      <c r="F21" s="363" t="s">
        <v>485</v>
      </c>
      <c r="G21" s="364"/>
      <c r="H21" s="1012" t="str">
        <f>IF(G25&lt;=50,"KK1",IF(G25&lt;80,"KK2","KK3"))</f>
        <v>KK2</v>
      </c>
    </row>
    <row r="22" spans="1:9" ht="15.75" hidden="1">
      <c r="A22" s="1006"/>
      <c r="B22" s="365" t="str">
        <f>F3 &amp; G3</f>
        <v xml:space="preserve">Số lượng trường hợp sử dụng: </v>
      </c>
      <c r="C22" s="362">
        <f>IF(G3&lt;=20,10,IF(G3&gt;=40,45,20))</f>
        <v>10</v>
      </c>
      <c r="D22" s="1009"/>
      <c r="E22" s="1011"/>
      <c r="F22" s="366" t="s">
        <v>468</v>
      </c>
      <c r="G22" s="364">
        <f>IF(G3&lt;=30,30,IF(G3&lt;50,45,60))</f>
        <v>30</v>
      </c>
      <c r="H22" s="1012"/>
      <c r="I22" s="367" t="s">
        <v>486</v>
      </c>
    </row>
    <row r="23" spans="1:9" ht="15.75" hidden="1">
      <c r="A23" s="1006"/>
      <c r="B23" s="365" t="str">
        <f>F6 &amp; IF(G6=1,"Đổi mới công nghệ",IF(G6=2,"Nâng cấp","Xây dựng mới"))</f>
        <v>Nhu cầu xây dựng: Xây dựng mới</v>
      </c>
      <c r="C23" s="362">
        <f>IF(G6=1,5,IF(G6=2,15,25))</f>
        <v>25</v>
      </c>
      <c r="D23" s="1009"/>
      <c r="E23" s="1011"/>
      <c r="F23" s="366" t="s">
        <v>470</v>
      </c>
      <c r="G23" s="364">
        <f>IF(G4&lt;=3,15,IF(G4&lt;7,20,30))</f>
        <v>15</v>
      </c>
      <c r="H23" s="1012"/>
      <c r="I23" s="367" t="s">
        <v>487</v>
      </c>
    </row>
    <row r="24" spans="1:9" ht="15.75" hidden="1">
      <c r="A24" s="1006"/>
      <c r="B24" s="365" t="str">
        <f>F4 &amp; G4</f>
        <v xml:space="preserve">Số lượng tác nhân hệ thống: </v>
      </c>
      <c r="C24" s="362">
        <f>IF(G4&lt;=2,5,IF(G4&gt;=5,15,10))</f>
        <v>5</v>
      </c>
      <c r="D24" s="1009"/>
      <c r="E24" s="1011"/>
      <c r="F24" s="366" t="s">
        <v>339</v>
      </c>
      <c r="G24" s="364">
        <f>IF(G7=1,0,IF(G7=2,5,10))</f>
        <v>10</v>
      </c>
      <c r="H24" s="1012"/>
      <c r="I24" s="368" t="s">
        <v>488</v>
      </c>
    </row>
    <row r="25" spans="1:9" ht="15.75" hidden="1">
      <c r="A25" s="1006"/>
      <c r="B25" s="365" t="str">
        <f>F7 &amp; IF(G7=1,"Dễ",IF(G7=2,"Trung bình","Khó"))</f>
        <v>Đặc thù lĩnh vực: Khó</v>
      </c>
      <c r="C25" s="362">
        <f>IF(G7=1,5,IF(G7=2,10,15))</f>
        <v>15</v>
      </c>
      <c r="D25" s="1009"/>
      <c r="E25" s="1011"/>
      <c r="F25" s="369" t="s">
        <v>353</v>
      </c>
      <c r="G25" s="370">
        <f>SUM(G22:G24)</f>
        <v>55</v>
      </c>
      <c r="H25" s="1012"/>
      <c r="I25" s="371" t="s">
        <v>354</v>
      </c>
    </row>
    <row r="26" spans="1:9" ht="15.75">
      <c r="A26" s="1007"/>
      <c r="B26" s="369" t="s">
        <v>353</v>
      </c>
      <c r="C26" s="372">
        <f>SUM(C22:C25)</f>
        <v>55</v>
      </c>
      <c r="D26" s="1010"/>
      <c r="E26" s="1011">
        <v>2</v>
      </c>
      <c r="F26" s="209" t="s">
        <v>489</v>
      </c>
      <c r="G26" s="373"/>
      <c r="H26" s="1012" t="str">
        <f>IF(G29&lt;=50,"KK1",IF(G29&lt;80,"KK2","KK3"))</f>
        <v>KK2</v>
      </c>
    </row>
    <row r="27" spans="1:9" ht="15.75">
      <c r="A27" s="1005">
        <v>2</v>
      </c>
      <c r="B27" s="374" t="s">
        <v>355</v>
      </c>
      <c r="C27" s="362"/>
      <c r="D27" s="1008" t="str">
        <f>IF(C32&lt;=35,"KK1",IF(C32&gt;=60,"KK3","KK2"))</f>
        <v>KK2</v>
      </c>
      <c r="E27" s="1011"/>
      <c r="F27" s="208" t="s">
        <v>338</v>
      </c>
      <c r="G27" s="373">
        <f>IF(G5&lt;=4,40,IF(G5&lt;8,60,80))</f>
        <v>40</v>
      </c>
      <c r="H27" s="1012"/>
      <c r="I27" s="367" t="s">
        <v>356</v>
      </c>
    </row>
    <row r="28" spans="1:9" ht="15.75">
      <c r="A28" s="1006"/>
      <c r="B28" s="365" t="str">
        <f>F3 &amp; G3</f>
        <v xml:space="preserve">Số lượng trường hợp sử dụng: </v>
      </c>
      <c r="C28" s="362">
        <f>IF(G3&lt;=20,10,IF(G3&gt;=40,45,20))</f>
        <v>10</v>
      </c>
      <c r="D28" s="1009"/>
      <c r="E28" s="1011"/>
      <c r="F28" s="208" t="s">
        <v>339</v>
      </c>
      <c r="G28" s="373">
        <f>IF(G7=1,0,IF(G7=2,10,20))</f>
        <v>20</v>
      </c>
      <c r="H28" s="1012"/>
      <c r="I28" s="368" t="s">
        <v>357</v>
      </c>
    </row>
    <row r="29" spans="1:9" ht="15.75">
      <c r="A29" s="1006"/>
      <c r="B29" s="365" t="str">
        <f>F6 &amp; IF(G6=1,"Đổi mới công nghệ",IF(G6=2,"Nâng cấp","Xây dựng mới"))</f>
        <v>Nhu cầu xây dựng: Xây dựng mới</v>
      </c>
      <c r="C29" s="362">
        <f>IF(G6=1,5,IF(G6=2,15,25))</f>
        <v>25</v>
      </c>
      <c r="D29" s="1009"/>
      <c r="E29" s="1011"/>
      <c r="F29" s="375" t="s">
        <v>353</v>
      </c>
      <c r="G29" s="376">
        <f>SUM(G27:G28)</f>
        <v>60</v>
      </c>
      <c r="H29" s="1012"/>
      <c r="I29" s="371" t="s">
        <v>354</v>
      </c>
    </row>
    <row r="30" spans="1:9" ht="15.75" hidden="1">
      <c r="A30" s="1006"/>
      <c r="B30" s="365" t="str">
        <f>F4 &amp; G4</f>
        <v xml:space="preserve">Số lượng tác nhân hệ thống: </v>
      </c>
      <c r="C30" s="362">
        <f>IF(G4&lt;=2,5,IF(G4&gt;=5,15,10))</f>
        <v>5</v>
      </c>
      <c r="D30" s="1009"/>
      <c r="E30" s="1011">
        <v>3</v>
      </c>
      <c r="F30" s="377" t="s">
        <v>490</v>
      </c>
      <c r="G30" s="373"/>
      <c r="H30" s="1012" t="str">
        <f>IF(G35&lt;=45,"KK1",IF(G35&lt;75,"KK2","KK3"))</f>
        <v>KK2</v>
      </c>
    </row>
    <row r="31" spans="1:9" ht="15.75" hidden="1">
      <c r="A31" s="1006"/>
      <c r="B31" s="365" t="str">
        <f>F7 &amp; IF(G7=1,"Dễ",IF(G7=2,"Trung bình","Khó"))</f>
        <v>Đặc thù lĩnh vực: Khó</v>
      </c>
      <c r="C31" s="362">
        <f>IF(G7=1,5,IF(G7=2,10,15))</f>
        <v>15</v>
      </c>
      <c r="D31" s="1009"/>
      <c r="E31" s="1011"/>
      <c r="F31" s="366" t="s">
        <v>468</v>
      </c>
      <c r="G31" s="373">
        <f>IF(G3&lt;=30,10,IF(G3&lt;50,20,45))</f>
        <v>10</v>
      </c>
      <c r="H31" s="1012"/>
      <c r="I31" s="367" t="s">
        <v>491</v>
      </c>
    </row>
    <row r="32" spans="1:9" ht="15.75" hidden="1">
      <c r="A32" s="1007"/>
      <c r="B32" s="369" t="s">
        <v>353</v>
      </c>
      <c r="C32" s="372">
        <f>SUM(C28:C31)</f>
        <v>55</v>
      </c>
      <c r="D32" s="1010"/>
      <c r="E32" s="1011"/>
      <c r="F32" s="366" t="s">
        <v>470</v>
      </c>
      <c r="G32" s="373">
        <f>IF(G4&lt;=3,5,IF(G4&lt;7,10,15))</f>
        <v>5</v>
      </c>
      <c r="H32" s="1012"/>
      <c r="I32" s="367" t="s">
        <v>492</v>
      </c>
    </row>
    <row r="33" spans="1:9" ht="15.75" hidden="1">
      <c r="A33" s="1005">
        <v>3</v>
      </c>
      <c r="B33" s="374" t="s">
        <v>493</v>
      </c>
      <c r="C33" s="372"/>
      <c r="D33" s="1008" t="str">
        <f>IF(C36&lt;=55,"KK1",IF(C36&gt;=85,"KK3","KK2"))</f>
        <v>KK2</v>
      </c>
      <c r="E33" s="1011"/>
      <c r="F33" s="366" t="s">
        <v>473</v>
      </c>
      <c r="G33" s="373">
        <f>IF(G6=1,5,IF(G6=2,15,25))</f>
        <v>25</v>
      </c>
      <c r="H33" s="1012"/>
      <c r="I33" s="368" t="s">
        <v>494</v>
      </c>
    </row>
    <row r="34" spans="1:9" ht="15.75" hidden="1">
      <c r="A34" s="1006"/>
      <c r="B34" s="365" t="str">
        <f>F5 &amp; G5</f>
        <v>Số lượng đối tượng quản lý: 0</v>
      </c>
      <c r="C34" s="362">
        <f>IF(G5&lt;=4,30,IF(G5&gt;=8,60,45))</f>
        <v>30</v>
      </c>
      <c r="D34" s="1009"/>
      <c r="E34" s="1011"/>
      <c r="F34" s="366" t="s">
        <v>339</v>
      </c>
      <c r="G34" s="378">
        <f>IF(G7=1,5,IF(G7=2,10,15))</f>
        <v>15</v>
      </c>
      <c r="H34" s="1012"/>
      <c r="I34" s="368" t="s">
        <v>358</v>
      </c>
    </row>
    <row r="35" spans="1:9" ht="15.75" hidden="1">
      <c r="A35" s="1006"/>
      <c r="B35" s="365" t="str">
        <f>F7 &amp; IF(G7=1,"Dễ",IF(G7=2,"Trung bình","Khó"))</f>
        <v>Đặc thù lĩnh vực: Khó</v>
      </c>
      <c r="C35" s="362">
        <f>IF(G7=1,20,IF(G7=2,30,40))</f>
        <v>40</v>
      </c>
      <c r="D35" s="1009"/>
      <c r="E35" s="1011"/>
      <c r="F35" s="369" t="s">
        <v>353</v>
      </c>
      <c r="G35" s="343">
        <f>SUM(G31:G34)</f>
        <v>55</v>
      </c>
      <c r="H35" s="1012"/>
      <c r="I35" s="371" t="s">
        <v>495</v>
      </c>
    </row>
    <row r="36" spans="1:9" ht="15.75" hidden="1">
      <c r="A36" s="1007"/>
      <c r="B36" s="369" t="s">
        <v>353</v>
      </c>
      <c r="C36" s="372">
        <f>SUM(C34:C35)</f>
        <v>70</v>
      </c>
      <c r="D36" s="1010"/>
      <c r="E36" s="1013">
        <v>4</v>
      </c>
      <c r="F36" s="379" t="s">
        <v>496</v>
      </c>
      <c r="G36" s="378"/>
      <c r="H36" s="1014" t="str">
        <f>IF(G44&lt;=50,"KK1",IF(G44&gt;=80,"KK3","KK2"))</f>
        <v>KK1</v>
      </c>
    </row>
    <row r="37" spans="1:9" ht="15.75" hidden="1">
      <c r="A37" s="1005">
        <v>4</v>
      </c>
      <c r="B37" s="374" t="s">
        <v>359</v>
      </c>
      <c r="C37" s="362"/>
      <c r="D37" s="1008" t="str">
        <f>IF(C42&lt;=35,"KK1",IF(C42&gt;=75,"KK3","KK2"))</f>
        <v>KK2</v>
      </c>
      <c r="E37" s="1013"/>
      <c r="F37" s="366" t="s">
        <v>468</v>
      </c>
      <c r="G37" s="378">
        <f>IF(G3&lt;=30,10,IF(G3&lt;50,30,40))</f>
        <v>10</v>
      </c>
      <c r="H37" s="1014"/>
      <c r="I37" s="367" t="s">
        <v>497</v>
      </c>
    </row>
    <row r="38" spans="1:9" ht="15.75" hidden="1">
      <c r="A38" s="1006"/>
      <c r="B38" s="365" t="str">
        <f>F3 &amp; G3</f>
        <v xml:space="preserve">Số lượng trường hợp sử dụng: </v>
      </c>
      <c r="C38" s="362">
        <f>IF(G3&lt;=20,10,IF(G3&gt;=40,50,20))</f>
        <v>10</v>
      </c>
      <c r="D38" s="1009"/>
      <c r="E38" s="1013"/>
      <c r="F38" s="366" t="s">
        <v>470</v>
      </c>
      <c r="G38" s="378">
        <f>IF(G4&lt;=3,5,IF(G4&gt;=7,15,10))</f>
        <v>5</v>
      </c>
      <c r="H38" s="1014"/>
      <c r="I38" s="367" t="s">
        <v>498</v>
      </c>
    </row>
    <row r="39" spans="1:9" ht="15.75" hidden="1">
      <c r="A39" s="1006"/>
      <c r="B39" s="365" t="str">
        <f>F6 &amp; IF(G6=1,"Đổi mới công nghệ",IF(G6=2,"Nâng cấp","Xây dựng mới"))</f>
        <v>Nhu cầu xây dựng: Xây dựng mới</v>
      </c>
      <c r="C39" s="362">
        <f>IF(G6=1,5,IF(G6=2,10,20))</f>
        <v>20</v>
      </c>
      <c r="D39" s="1009"/>
      <c r="E39" s="1013"/>
      <c r="F39" s="366" t="s">
        <v>473</v>
      </c>
      <c r="G39" s="378">
        <f>IF(G6=1,5,IF(G6=2,10,15))</f>
        <v>15</v>
      </c>
      <c r="H39" s="1014"/>
      <c r="I39" s="368" t="s">
        <v>499</v>
      </c>
    </row>
    <row r="40" spans="1:9" ht="15.75" hidden="1">
      <c r="A40" s="1006"/>
      <c r="B40" s="365" t="str">
        <f>F4 &amp; G4</f>
        <v xml:space="preserve">Số lượng tác nhân hệ thống: </v>
      </c>
      <c r="C40" s="362">
        <f>IF(G4&lt;=2,5,IF(G4&gt;=5,15,10))</f>
        <v>5</v>
      </c>
      <c r="D40" s="1009"/>
      <c r="E40" s="1013"/>
      <c r="F40" s="366" t="s">
        <v>341</v>
      </c>
      <c r="G40" s="378">
        <f>IF(G8=1,5,10)</f>
        <v>10</v>
      </c>
      <c r="H40" s="1014"/>
      <c r="I40" s="368" t="s">
        <v>500</v>
      </c>
    </row>
    <row r="41" spans="1:9" ht="31.5" hidden="1" customHeight="1">
      <c r="A41" s="1006"/>
      <c r="B41" s="365" t="str">
        <f>F8 &amp; IF(G8=1,"Tập trung","Phân tán")</f>
        <v>Mô hình quản lý CSDL: Phân tán</v>
      </c>
      <c r="C41" s="362">
        <f>IF(G8=1,5,15)</f>
        <v>15</v>
      </c>
      <c r="D41" s="1009"/>
      <c r="E41" s="1013"/>
      <c r="F41" s="366" t="s">
        <v>475</v>
      </c>
      <c r="G41" s="378">
        <f>IF(G9=1,0,IF(G9=2,5,10))</f>
        <v>10</v>
      </c>
      <c r="H41" s="1014"/>
      <c r="I41" s="368" t="s">
        <v>501</v>
      </c>
    </row>
    <row r="42" spans="1:9" ht="15.75" hidden="1">
      <c r="A42" s="1007"/>
      <c r="B42" s="369" t="s">
        <v>353</v>
      </c>
      <c r="C42" s="372">
        <f>SUM(C38:C41)</f>
        <v>50</v>
      </c>
      <c r="D42" s="1010"/>
      <c r="E42" s="1013"/>
      <c r="F42" s="366" t="s">
        <v>343</v>
      </c>
      <c r="G42" s="378">
        <f>IF(G10=1,0,IF(G10=2,3,5))</f>
        <v>5</v>
      </c>
      <c r="H42" s="1014"/>
      <c r="I42" s="368" t="s">
        <v>502</v>
      </c>
    </row>
    <row r="43" spans="1:9" ht="15.75" hidden="1">
      <c r="A43" s="1005">
        <v>5</v>
      </c>
      <c r="B43" s="374" t="s">
        <v>503</v>
      </c>
      <c r="C43" s="362"/>
      <c r="D43" s="1008" t="str">
        <f>IF(C50&lt;=30,"KK1",IF(C50&gt;=70,"KK3","KK2"))</f>
        <v>KK2</v>
      </c>
      <c r="E43" s="1013"/>
      <c r="F43" s="366" t="s">
        <v>479</v>
      </c>
      <c r="G43" s="378">
        <f>IF(G12=1,0,5)</f>
        <v>5</v>
      </c>
      <c r="H43" s="1014"/>
      <c r="I43" s="368" t="s">
        <v>504</v>
      </c>
    </row>
    <row r="44" spans="1:9" ht="15.75" hidden="1">
      <c r="A44" s="1006"/>
      <c r="B44" s="365" t="str">
        <f>F3 &amp; G3</f>
        <v xml:space="preserve">Số lượng trường hợp sử dụng: </v>
      </c>
      <c r="C44" s="362">
        <f>IF(G3&lt;=20,10,IF(G3&gt;=40,45,20))</f>
        <v>10</v>
      </c>
      <c r="D44" s="1009"/>
      <c r="E44" s="1013"/>
      <c r="F44" s="369" t="s">
        <v>353</v>
      </c>
      <c r="G44" s="343">
        <f>SUM(G38:G43)</f>
        <v>50</v>
      </c>
      <c r="H44" s="1014"/>
      <c r="I44" s="371" t="s">
        <v>354</v>
      </c>
    </row>
    <row r="45" spans="1:9" ht="31.5" hidden="1">
      <c r="A45" s="1006"/>
      <c r="B45" s="365" t="str">
        <f>F6 &amp; IF(G6=1,"Đổi mới công nghệ",IF(G6=2,"Nâng cấp","Xây dựng mới"))</f>
        <v>Nhu cầu xây dựng: Xây dựng mới</v>
      </c>
      <c r="C45" s="362">
        <f>IF(G6=1,5,IF(G6=2,10,15))</f>
        <v>15</v>
      </c>
      <c r="D45" s="1009"/>
      <c r="E45" s="1013">
        <v>5</v>
      </c>
      <c r="F45" s="379" t="s">
        <v>505</v>
      </c>
      <c r="G45" s="378"/>
      <c r="H45" s="1014" t="str">
        <f>IF(G49&lt;=50,"KK1",IF(G49&gt;=80,"KK3","KK2"))</f>
        <v>KK2</v>
      </c>
    </row>
    <row r="46" spans="1:9" ht="15.75" hidden="1">
      <c r="A46" s="1006"/>
      <c r="B46" s="365" t="str">
        <f>F4 &amp; G4</f>
        <v xml:space="preserve">Số lượng tác nhân hệ thống: </v>
      </c>
      <c r="C46" s="362">
        <f>IF(G4&lt;=2,0,IF(G4&gt;=5,10,5))</f>
        <v>0</v>
      </c>
      <c r="D46" s="1009"/>
      <c r="E46" s="1013"/>
      <c r="F46" s="366" t="s">
        <v>468</v>
      </c>
      <c r="G46" s="378">
        <f>IF(G3&lt;=30,30,IF(G3&gt;=50,60,45))</f>
        <v>30</v>
      </c>
      <c r="H46" s="1014"/>
      <c r="I46" s="367" t="s">
        <v>486</v>
      </c>
    </row>
    <row r="47" spans="1:9" ht="15.75" hidden="1">
      <c r="A47" s="1006"/>
      <c r="B47" s="365" t="str">
        <f>F8 &amp; IF(G8=1,"Tập trung","Phân tán")</f>
        <v>Mô hình quản lý CSDL: Phân tán</v>
      </c>
      <c r="C47" s="362">
        <f>IF(G8=1,5,10)</f>
        <v>10</v>
      </c>
      <c r="D47" s="1009"/>
      <c r="E47" s="1013"/>
      <c r="F47" s="366" t="s">
        <v>470</v>
      </c>
      <c r="G47" s="378">
        <f>IF(G4&lt;=3,15,IF(G4&gt;=7,30,20))</f>
        <v>15</v>
      </c>
      <c r="H47" s="1014"/>
      <c r="I47" s="367" t="s">
        <v>487</v>
      </c>
    </row>
    <row r="48" spans="1:9" ht="15.75" hidden="1">
      <c r="A48" s="1006"/>
      <c r="B48" s="365" t="str">
        <f>F9&amp;IF(G9=1,"Không áp dụng",IF(G9=2,"Engine thương phẩm","Engine mã nguồn mở"))</f>
        <v>Công nghệ GIS: Engine mã nguồn mở</v>
      </c>
      <c r="C48" s="362">
        <f>IF(G9=1,0,IF(G9=2,5,10))</f>
        <v>10</v>
      </c>
      <c r="D48" s="1009"/>
      <c r="E48" s="1013"/>
      <c r="F48" s="366" t="s">
        <v>473</v>
      </c>
      <c r="G48" s="378">
        <f>IF(G6=1,0,IF(G6=2,5,10))</f>
        <v>10</v>
      </c>
      <c r="H48" s="1014"/>
      <c r="I48" s="368" t="s">
        <v>506</v>
      </c>
    </row>
    <row r="49" spans="1:9" ht="15.75" hidden="1">
      <c r="A49" s="1006"/>
      <c r="B49" s="365" t="str">
        <f>F10 &amp; IF(G10=1,"Không mật",IF(G10=2,"Mật","Tối mật"))</f>
        <v>Mức độ bảo mật: Tối mật</v>
      </c>
      <c r="C49" s="362">
        <f>IF(G10=1,0,IF(G10=2,5,10))</f>
        <v>10</v>
      </c>
      <c r="D49" s="1009"/>
      <c r="E49" s="1013"/>
      <c r="F49" s="369" t="s">
        <v>353</v>
      </c>
      <c r="G49" s="343">
        <f>SUM(G46:G48)</f>
        <v>55</v>
      </c>
      <c r="H49" s="1014"/>
      <c r="I49" s="371" t="s">
        <v>354</v>
      </c>
    </row>
    <row r="50" spans="1:9" ht="15.75" hidden="1">
      <c r="A50" s="1007"/>
      <c r="B50" s="369" t="s">
        <v>353</v>
      </c>
      <c r="C50" s="372">
        <f>SUM(C44:C49)</f>
        <v>55</v>
      </c>
      <c r="D50" s="1010"/>
      <c r="E50" s="1013">
        <v>6</v>
      </c>
      <c r="F50" s="377" t="s">
        <v>507</v>
      </c>
      <c r="G50" s="378"/>
      <c r="H50" s="1014" t="str">
        <f>IF(G56&lt;=45,"KK1",IF(G56&gt;=80,"KK3","KK2"))</f>
        <v>KK1</v>
      </c>
    </row>
    <row r="51" spans="1:9" ht="15.75" hidden="1">
      <c r="A51" s="1005">
        <v>6</v>
      </c>
      <c r="B51" s="374" t="s">
        <v>508</v>
      </c>
      <c r="C51" s="362"/>
      <c r="D51" s="1008" t="str">
        <f>IF(C60&lt;=30,"KK1",IF(C60&gt;=65,"KK3","KK2"))</f>
        <v>KK3</v>
      </c>
      <c r="E51" s="1013"/>
      <c r="F51" s="366" t="s">
        <v>468</v>
      </c>
      <c r="G51" s="378">
        <f>IF(G3&lt;=30,10,IF(G3&gt;=50,50,20))</f>
        <v>10</v>
      </c>
      <c r="H51" s="1014"/>
      <c r="I51" s="367" t="s">
        <v>509</v>
      </c>
    </row>
    <row r="52" spans="1:9" ht="15.75" hidden="1">
      <c r="A52" s="1006"/>
      <c r="B52" s="365" t="str">
        <f>F3 &amp; G3</f>
        <v xml:space="preserve">Số lượng trường hợp sử dụng: </v>
      </c>
      <c r="C52" s="362">
        <f>IF(G3&lt;=20,10,IF(G3&gt;=40,25,15))</f>
        <v>10</v>
      </c>
      <c r="D52" s="1009"/>
      <c r="E52" s="1013"/>
      <c r="F52" s="366" t="s">
        <v>470</v>
      </c>
      <c r="G52" s="378">
        <f>IF(G4&lt;=3,5,IF(G4&gt;=7,15,10))</f>
        <v>5</v>
      </c>
      <c r="H52" s="1014"/>
      <c r="I52" s="367" t="s">
        <v>492</v>
      </c>
    </row>
    <row r="53" spans="1:9" ht="15.75" hidden="1">
      <c r="A53" s="1006"/>
      <c r="B53" s="365" t="str">
        <f>F5 &amp; G5</f>
        <v>Số lượng đối tượng quản lý: 0</v>
      </c>
      <c r="C53" s="362">
        <f>IF(G5&lt;=4,10,IF(G5&gt;=8,20,15))</f>
        <v>10</v>
      </c>
      <c r="D53" s="1009"/>
      <c r="E53" s="1013"/>
      <c r="F53" s="366" t="s">
        <v>338</v>
      </c>
      <c r="G53" s="378">
        <f>IF(G5&lt;=4,5,IF(G5&gt;=8,15,10))</f>
        <v>5</v>
      </c>
      <c r="H53" s="1014"/>
      <c r="I53" s="367" t="s">
        <v>510</v>
      </c>
    </row>
    <row r="54" spans="1:9" ht="15.75" hidden="1">
      <c r="A54" s="1006"/>
      <c r="B54" s="365" t="str">
        <f>F6 &amp; IF(G6=1,"Đổi mới công nghệ",IF(G6=2,"Nâng cấp","Xây dựng mới"))</f>
        <v>Nhu cầu xây dựng: Xây dựng mới</v>
      </c>
      <c r="C54" s="362">
        <f>IF(G6=1,5,IF(G6=2,10,15))</f>
        <v>15</v>
      </c>
      <c r="D54" s="1009"/>
      <c r="E54" s="1013"/>
      <c r="F54" s="366" t="s">
        <v>341</v>
      </c>
      <c r="G54" s="378">
        <f>IF(G8=1,5,10)</f>
        <v>10</v>
      </c>
      <c r="H54" s="1014"/>
      <c r="I54" s="368" t="s">
        <v>500</v>
      </c>
    </row>
    <row r="55" spans="1:9" ht="31.5" hidden="1" customHeight="1">
      <c r="A55" s="1006"/>
      <c r="B55" s="365" t="str">
        <f>F4 &amp; G4</f>
        <v xml:space="preserve">Số lượng tác nhân hệ thống: </v>
      </c>
      <c r="C55" s="362">
        <f>IF(G4&lt;=2,0,IF(G4&gt;=5,10,5))</f>
        <v>0</v>
      </c>
      <c r="D55" s="1009"/>
      <c r="E55" s="1013"/>
      <c r="F55" s="366" t="s">
        <v>475</v>
      </c>
      <c r="G55" s="378">
        <f>IF(G9=1,0,IF(G9=2,5,10))</f>
        <v>10</v>
      </c>
      <c r="H55" s="1014"/>
      <c r="I55" s="368" t="s">
        <v>501</v>
      </c>
    </row>
    <row r="56" spans="1:9" ht="15.75" hidden="1">
      <c r="A56" s="1006"/>
      <c r="B56" s="365" t="str">
        <f>F9&amp;IF(G9=1,"Không áp dụng",IF(G9=2,"Engine thương phẩm","Engine mã nguồn mở"))</f>
        <v>Công nghệ GIS: Engine mã nguồn mở</v>
      </c>
      <c r="C56" s="362">
        <f>IF(G9=1,0,IF(G9=2,5,10))</f>
        <v>10</v>
      </c>
      <c r="D56" s="1009"/>
      <c r="E56" s="1013"/>
      <c r="F56" s="369" t="s">
        <v>353</v>
      </c>
      <c r="G56" s="343">
        <f>SUM(G51:G55)</f>
        <v>40</v>
      </c>
      <c r="H56" s="1014"/>
      <c r="I56" s="371" t="s">
        <v>511</v>
      </c>
    </row>
    <row r="57" spans="1:9" ht="15.75">
      <c r="A57" s="1006"/>
      <c r="B57" s="365" t="str">
        <f>F10 &amp; IF(G10=1,"Không mật",IF(G10=2,"Mật","Tối mật"))</f>
        <v>Mức độ bảo mật: Tối mật</v>
      </c>
      <c r="C57" s="362">
        <f>IF(G10=1,0,IF(G10=2,5,10))</f>
        <v>10</v>
      </c>
      <c r="D57" s="1009"/>
      <c r="E57" s="1013">
        <v>7</v>
      </c>
      <c r="F57" s="306" t="s">
        <v>281</v>
      </c>
      <c r="G57" s="378"/>
      <c r="H57" s="1014" t="str">
        <f>IF(G61&lt;=50,"KK1",IF(G61&gt;=80,"KK3","KK2"))</f>
        <v>KK2</v>
      </c>
    </row>
    <row r="58" spans="1:9" ht="15.75">
      <c r="A58" s="1006"/>
      <c r="B58" s="365" t="str">
        <f>F8 &amp; IF(G8=1,"Tập trung","Phân tán")</f>
        <v>Mô hình quản lý CSDL: Phân tán</v>
      </c>
      <c r="C58" s="362">
        <f>IF(G8=1,0,5)</f>
        <v>5</v>
      </c>
      <c r="D58" s="1009"/>
      <c r="E58" s="1013"/>
      <c r="F58" s="208" t="s">
        <v>338</v>
      </c>
      <c r="G58" s="378">
        <f>IF(G5&lt;=4,20,IF(G5&gt;=8,60,40))</f>
        <v>20</v>
      </c>
      <c r="H58" s="1014"/>
      <c r="I58" s="367" t="s">
        <v>512</v>
      </c>
    </row>
    <row r="59" spans="1:9" ht="31.5">
      <c r="A59" s="1006"/>
      <c r="B59" s="365" t="str">
        <f>F11 &amp; IF(G11=1,"Cấu hình cao","Cấu hình thấp và trung bình")</f>
        <v>Độ phức tạp về cài đặt phần mềmCấu hình thấp và trung bình</v>
      </c>
      <c r="C59" s="362">
        <f>IF(G11=1,0,5)</f>
        <v>5</v>
      </c>
      <c r="D59" s="1009"/>
      <c r="E59" s="1013"/>
      <c r="F59" s="208" t="s">
        <v>341</v>
      </c>
      <c r="G59" s="378">
        <f>IF(G8=1,10,25)</f>
        <v>25</v>
      </c>
      <c r="H59" s="1014"/>
      <c r="I59" s="368" t="s">
        <v>513</v>
      </c>
    </row>
    <row r="60" spans="1:9" ht="15.75">
      <c r="A60" s="1007"/>
      <c r="B60" s="369" t="s">
        <v>353</v>
      </c>
      <c r="C60" s="372">
        <f>SUM(C52:C59)</f>
        <v>65</v>
      </c>
      <c r="D60" s="1010"/>
      <c r="E60" s="1013"/>
      <c r="F60" s="208" t="s">
        <v>343</v>
      </c>
      <c r="G60" s="378">
        <f>IF(G10=1,5,IF(G10=2,10,15))</f>
        <v>15</v>
      </c>
      <c r="H60" s="1014"/>
      <c r="I60" s="368" t="s">
        <v>360</v>
      </c>
    </row>
    <row r="61" spans="1:9" ht="15.75">
      <c r="A61" s="1005">
        <v>7</v>
      </c>
      <c r="B61" s="374" t="s">
        <v>514</v>
      </c>
      <c r="C61" s="362"/>
      <c r="D61" s="1008" t="str">
        <f>IF(C65&lt;=50,"KK1",IF(C65&gt;=80,"KK3","KK2"))</f>
        <v>KK2</v>
      </c>
      <c r="E61" s="1013"/>
      <c r="F61" s="375" t="s">
        <v>353</v>
      </c>
      <c r="G61" s="343">
        <f>SUM(G58:G60)</f>
        <v>60</v>
      </c>
      <c r="H61" s="1014"/>
      <c r="I61" s="371" t="s">
        <v>354</v>
      </c>
    </row>
    <row r="62" spans="1:9" ht="15.75" hidden="1">
      <c r="A62" s="1006"/>
      <c r="B62" s="365" t="str">
        <f>F5 &amp; G5</f>
        <v>Số lượng đối tượng quản lý: 0</v>
      </c>
      <c r="C62" s="362">
        <f>IF(G5&lt;=4,20,IF(G5&gt;=8,50,30))</f>
        <v>20</v>
      </c>
      <c r="D62" s="1009"/>
      <c r="E62" s="1013">
        <v>8</v>
      </c>
      <c r="F62" s="379" t="s">
        <v>515</v>
      </c>
      <c r="G62" s="378"/>
      <c r="H62" s="1014" t="str">
        <f>IF(G65&lt;=50,"KK1",IF(G65&gt;=80,"KK3","KK2"))</f>
        <v>KK1</v>
      </c>
    </row>
    <row r="63" spans="1:9" ht="15.75" hidden="1">
      <c r="A63" s="1006"/>
      <c r="B63" s="365" t="str">
        <f>F8 &amp; IF(G8=1,"Tập trung","Phân tán")</f>
        <v>Mô hình quản lý CSDL: Phân tán</v>
      </c>
      <c r="C63" s="362">
        <f>IF(G8=1,20,30)</f>
        <v>30</v>
      </c>
      <c r="D63" s="1009"/>
      <c r="E63" s="1013"/>
      <c r="F63" s="366" t="s">
        <v>468</v>
      </c>
      <c r="G63" s="378">
        <f>IF(G3&lt;=30,20,IF(G3&gt;=50,70,45))</f>
        <v>20</v>
      </c>
      <c r="H63" s="1014"/>
      <c r="I63" s="367" t="s">
        <v>516</v>
      </c>
    </row>
    <row r="64" spans="1:9" ht="15.75" hidden="1">
      <c r="A64" s="1006"/>
      <c r="B64" s="365" t="str">
        <f>F10 &amp; IF(G10=1,"Không mật",IF(G10=2,"Mật","Tối mật"))</f>
        <v>Mức độ bảo mật: Tối mật</v>
      </c>
      <c r="C64" s="362">
        <f>IF(G10=1,0,IF(G10=2,10,20))</f>
        <v>20</v>
      </c>
      <c r="D64" s="1009"/>
      <c r="E64" s="1013"/>
      <c r="F64" s="366" t="s">
        <v>470</v>
      </c>
      <c r="G64" s="378">
        <f>IF(G4&lt;=3,10,IF(G4&gt;=7,30,20))</f>
        <v>10</v>
      </c>
      <c r="H64" s="1014"/>
      <c r="I64" s="367" t="s">
        <v>517</v>
      </c>
    </row>
    <row r="65" spans="1:9" ht="15.75" hidden="1">
      <c r="A65" s="1007"/>
      <c r="B65" s="369" t="s">
        <v>353</v>
      </c>
      <c r="C65" s="372">
        <f>SUM(C62:C64)</f>
        <v>70</v>
      </c>
      <c r="D65" s="1010"/>
      <c r="E65" s="1013"/>
      <c r="F65" s="369" t="s">
        <v>353</v>
      </c>
      <c r="G65" s="343">
        <f>SUM(G63:G64)</f>
        <v>30</v>
      </c>
      <c r="H65" s="1014"/>
      <c r="I65" s="371" t="s">
        <v>354</v>
      </c>
    </row>
    <row r="66" spans="1:9" ht="15.75" hidden="1">
      <c r="A66" s="1005">
        <v>8</v>
      </c>
      <c r="B66" s="374" t="s">
        <v>518</v>
      </c>
      <c r="C66" s="362"/>
      <c r="D66" s="1008" t="str">
        <f>IF(C74&lt;=50,"KK1",IF(C74&gt;=80,"KK3","KK2"))</f>
        <v>KK2</v>
      </c>
      <c r="E66" s="1013">
        <v>9</v>
      </c>
      <c r="F66" s="379" t="s">
        <v>519</v>
      </c>
      <c r="G66" s="378"/>
      <c r="H66" s="1014" t="str">
        <f>IF(G76&lt;=45,"KK1",IF(G76&gt;=70,"KK3","KK2"))</f>
        <v>KK2</v>
      </c>
    </row>
    <row r="67" spans="1:9" ht="15.75" hidden="1">
      <c r="A67" s="1006"/>
      <c r="B67" s="365" t="str">
        <f>F3 &amp; G3</f>
        <v xml:space="preserve">Số lượng trường hợp sử dụng: </v>
      </c>
      <c r="C67" s="362">
        <f>IF(G3&lt;=20,10,IF(G3&gt;=40,35,20))</f>
        <v>10</v>
      </c>
      <c r="D67" s="1009"/>
      <c r="E67" s="1013"/>
      <c r="F67" s="366" t="s">
        <v>468</v>
      </c>
      <c r="G67" s="378">
        <f>IF(G3&lt;=30,10,IF(G3&gt;=50,35,20))</f>
        <v>10</v>
      </c>
      <c r="H67" s="1014"/>
      <c r="I67" s="367" t="s">
        <v>520</v>
      </c>
    </row>
    <row r="68" spans="1:9" ht="15.75" hidden="1">
      <c r="A68" s="1006"/>
      <c r="B68" s="365" t="str">
        <f>F6 &amp; IF(G6=1,"Đổi mới công nghệ",IF(G6=2,"Nâng cấp","Xây dựng mới"))</f>
        <v>Nhu cầu xây dựng: Xây dựng mới</v>
      </c>
      <c r="C68" s="362">
        <f>IF(G6=1,5,IF(G6=2,10,25))</f>
        <v>25</v>
      </c>
      <c r="D68" s="1009"/>
      <c r="E68" s="1013"/>
      <c r="F68" s="366" t="s">
        <v>470</v>
      </c>
      <c r="G68" s="378">
        <f>IF(G4&lt;=3,0,IF(G4&gt;=7,10,5))</f>
        <v>0</v>
      </c>
      <c r="H68" s="1014"/>
      <c r="I68" s="367" t="s">
        <v>521</v>
      </c>
    </row>
    <row r="69" spans="1:9" ht="15.75" hidden="1">
      <c r="A69" s="1006"/>
      <c r="B69" s="365" t="str">
        <f>F4 &amp; G4</f>
        <v xml:space="preserve">Số lượng tác nhân hệ thống: </v>
      </c>
      <c r="C69" s="362">
        <f>IF(G4&lt;=2,0,IF(G4&gt;=5,10,5))</f>
        <v>0</v>
      </c>
      <c r="D69" s="1009"/>
      <c r="E69" s="1013"/>
      <c r="F69" s="366" t="s">
        <v>338</v>
      </c>
      <c r="G69" s="378">
        <f>IF(G5&lt;=4,5,IF(G5&gt;=8,15,10))</f>
        <v>5</v>
      </c>
      <c r="H69" s="1014"/>
      <c r="I69" s="367" t="s">
        <v>510</v>
      </c>
    </row>
    <row r="70" spans="1:9" ht="15.75" hidden="1">
      <c r="A70" s="1006"/>
      <c r="B70" s="365" t="str">
        <f>F9&amp;IF(G9=1,"Không áp dụng",IF(G9=2,"Engine thương phẩm","Engine mã nguồn mở"))</f>
        <v>Công nghệ GIS: Engine mã nguồn mở</v>
      </c>
      <c r="C70" s="362">
        <f>IF(G9=1,0,IF(G9=2,5,10))</f>
        <v>10</v>
      </c>
      <c r="D70" s="1009"/>
      <c r="E70" s="1013"/>
      <c r="F70" s="366" t="s">
        <v>473</v>
      </c>
      <c r="G70" s="378">
        <f>IF(G6=1,2,IF(G6=2,5,10))</f>
        <v>10</v>
      </c>
      <c r="H70" s="1014"/>
      <c r="I70" s="368" t="s">
        <v>522</v>
      </c>
    </row>
    <row r="71" spans="1:9" ht="15.75" hidden="1">
      <c r="A71" s="1006"/>
      <c r="B71" s="365" t="str">
        <f>F10 &amp; IF(G10=1,"Không mật",IF(G10=2,"Mật","Tối mật"))</f>
        <v>Mức độ bảo mật: Tối mật</v>
      </c>
      <c r="C71" s="362">
        <f>IF(G10=1,0,IF(G10=2,5,10))</f>
        <v>10</v>
      </c>
      <c r="D71" s="1009"/>
      <c r="E71" s="1013"/>
      <c r="F71" s="366" t="s">
        <v>341</v>
      </c>
      <c r="G71" s="378">
        <f>IF(G8=1,0,5)</f>
        <v>5</v>
      </c>
      <c r="H71" s="1014"/>
      <c r="I71" s="368" t="s">
        <v>523</v>
      </c>
    </row>
    <row r="72" spans="1:9" ht="31.5" hidden="1" customHeight="1">
      <c r="A72" s="1006"/>
      <c r="B72" s="365" t="str">
        <f>F8 &amp; IF(G8=1,"Tập trung","Phân tán")</f>
        <v>Mô hình quản lý CSDL: Phân tán</v>
      </c>
      <c r="C72" s="362">
        <f>IF(G8=1,0,5)</f>
        <v>5</v>
      </c>
      <c r="D72" s="1009"/>
      <c r="E72" s="1013"/>
      <c r="F72" s="366" t="s">
        <v>475</v>
      </c>
      <c r="G72" s="378">
        <f>IF(G9=1,0,IF(G9=2,5,10))</f>
        <v>10</v>
      </c>
      <c r="H72" s="1014"/>
      <c r="I72" s="368" t="s">
        <v>524</v>
      </c>
    </row>
    <row r="73" spans="1:9" ht="31.5" hidden="1">
      <c r="A73" s="1006"/>
      <c r="B73" s="365" t="str">
        <f>F11 &amp; IF(G11=1,"Cấu hình cao","Cấu hình thấp và trung bình")</f>
        <v>Độ phức tạp về cài đặt phần mềmCấu hình thấp và trung bình</v>
      </c>
      <c r="C73" s="362">
        <f>IF(G11=1,0,5)</f>
        <v>5</v>
      </c>
      <c r="D73" s="1009"/>
      <c r="E73" s="1013"/>
      <c r="F73" s="366" t="s">
        <v>343</v>
      </c>
      <c r="G73" s="378">
        <f>IF(G10=1,0,IF(G10=2,3,5))</f>
        <v>5</v>
      </c>
      <c r="H73" s="1014"/>
      <c r="I73" s="368" t="s">
        <v>525</v>
      </c>
    </row>
    <row r="74" spans="1:9" ht="15.75" hidden="1">
      <c r="A74" s="1007"/>
      <c r="B74" s="369" t="s">
        <v>353</v>
      </c>
      <c r="C74" s="372">
        <f>SUM(C67:C73)</f>
        <v>65</v>
      </c>
      <c r="D74" s="1010"/>
      <c r="E74" s="1013"/>
      <c r="F74" s="366" t="s">
        <v>477</v>
      </c>
      <c r="G74" s="378">
        <f>IF(G11=1,0,IF(G11=2,3,5))</f>
        <v>5</v>
      </c>
      <c r="H74" s="1014"/>
      <c r="I74" s="368" t="s">
        <v>526</v>
      </c>
    </row>
    <row r="75" spans="1:9" ht="15.75" hidden="1">
      <c r="A75" s="1005">
        <v>9</v>
      </c>
      <c r="B75" s="374" t="s">
        <v>527</v>
      </c>
      <c r="C75" s="362"/>
      <c r="D75" s="1008" t="str">
        <f>IF(C80&lt;=40,"KK1",IF(C80&gt;=75,"KK3","KK2"))</f>
        <v>KK2</v>
      </c>
      <c r="E75" s="1013"/>
      <c r="F75" s="366" t="s">
        <v>479</v>
      </c>
      <c r="G75" s="378">
        <f>IF(G12=1,0,5)</f>
        <v>5</v>
      </c>
      <c r="H75" s="1014"/>
      <c r="I75" s="368" t="s">
        <v>528</v>
      </c>
    </row>
    <row r="76" spans="1:9" ht="15.75" hidden="1">
      <c r="A76" s="1006"/>
      <c r="B76" s="365" t="str">
        <f>F3 &amp; G3</f>
        <v xml:space="preserve">Số lượng trường hợp sử dụng: </v>
      </c>
      <c r="C76" s="362">
        <f>IF(G3&lt;=20,10,IF(G3&gt;=40,55,30))</f>
        <v>10</v>
      </c>
      <c r="D76" s="1009"/>
      <c r="E76" s="1013"/>
      <c r="F76" s="369" t="s">
        <v>353</v>
      </c>
      <c r="G76" s="343">
        <f>SUM(G67:G75)</f>
        <v>55</v>
      </c>
      <c r="H76" s="1014"/>
      <c r="I76" s="371" t="s">
        <v>529</v>
      </c>
    </row>
    <row r="77" spans="1:9" ht="31.5" hidden="1">
      <c r="A77" s="1006"/>
      <c r="B77" s="365" t="str">
        <f>F6 &amp; IF(G6=1,"Đổi mới công nghệ",IF(G6=2,"Nâng cấp","Xây dựng mới"))</f>
        <v>Nhu cầu xây dựng: Xây dựng mới</v>
      </c>
      <c r="C77" s="362">
        <f>IF(G6=1,10,IF(G6=2,20,30))</f>
        <v>30</v>
      </c>
      <c r="D77" s="1009"/>
      <c r="E77" s="1013">
        <v>10</v>
      </c>
      <c r="F77" s="379" t="s">
        <v>530</v>
      </c>
      <c r="G77" s="378"/>
      <c r="H77" s="1014" t="str">
        <f>IF(G85&lt;=50,"KK1",IF(G85&gt;=80,"KK3","KK2"))</f>
        <v>KK2</v>
      </c>
    </row>
    <row r="78" spans="1:9" ht="15.75" hidden="1">
      <c r="A78" s="1006"/>
      <c r="B78" s="365" t="str">
        <f>F9&amp;IF(G9=1,"Không áp dụng",IF(G9=2,"Engine thương phẩm","Engine mã nguồn mở"))</f>
        <v>Công nghệ GIS: Engine mã nguồn mở</v>
      </c>
      <c r="C78" s="362">
        <f>IF(G9=1,0,IF(G9=2,10,15))</f>
        <v>15</v>
      </c>
      <c r="D78" s="1009"/>
      <c r="E78" s="1013"/>
      <c r="F78" s="366" t="s">
        <v>468</v>
      </c>
      <c r="G78" s="378">
        <f>IF(G3&lt;=30,15,IF(G3&gt;=50,40,30))</f>
        <v>15</v>
      </c>
      <c r="H78" s="1014"/>
      <c r="I78" s="367" t="s">
        <v>531</v>
      </c>
    </row>
    <row r="79" spans="1:9" ht="15.75" hidden="1">
      <c r="A79" s="1006"/>
      <c r="B79" s="365"/>
      <c r="C79" s="362"/>
      <c r="D79" s="1009"/>
      <c r="E79" s="1013"/>
      <c r="F79" s="366" t="s">
        <v>470</v>
      </c>
      <c r="G79" s="378">
        <f>IF(G4&lt;=3,5,IF(G4&gt;=7,20,10))</f>
        <v>5</v>
      </c>
      <c r="H79" s="1014"/>
      <c r="I79" s="367" t="s">
        <v>532</v>
      </c>
    </row>
    <row r="80" spans="1:9" ht="15.75" hidden="1">
      <c r="A80" s="1007"/>
      <c r="B80" s="369" t="s">
        <v>353</v>
      </c>
      <c r="C80" s="372">
        <f>SUM(C76:C78)</f>
        <v>55</v>
      </c>
      <c r="D80" s="1010"/>
      <c r="E80" s="1013"/>
      <c r="F80" s="366" t="s">
        <v>339</v>
      </c>
      <c r="G80" s="378">
        <f>IF(G7=1,0,IF(G7=2,5,10))</f>
        <v>10</v>
      </c>
      <c r="H80" s="1014"/>
      <c r="I80" s="368" t="s">
        <v>488</v>
      </c>
    </row>
    <row r="81" spans="1:9" ht="15.75" hidden="1">
      <c r="A81" s="360">
        <v>10</v>
      </c>
      <c r="B81" s="374" t="s">
        <v>533</v>
      </c>
      <c r="C81" s="362"/>
      <c r="D81" s="1008" t="str">
        <f>IF(C89&lt;=50,"KK1",IF(C89&gt;=80,"KK3","KK2"))</f>
        <v>KK2</v>
      </c>
      <c r="E81" s="1013"/>
      <c r="F81" s="366" t="s">
        <v>341</v>
      </c>
      <c r="G81" s="378">
        <f>IF(G8=1,0,5)</f>
        <v>5</v>
      </c>
      <c r="H81" s="1014"/>
      <c r="I81" s="368" t="s">
        <v>523</v>
      </c>
    </row>
    <row r="82" spans="1:9" ht="31.5" hidden="1" customHeight="1">
      <c r="A82" s="362"/>
      <c r="B82" s="365" t="str">
        <f>F3 &amp; G3</f>
        <v xml:space="preserve">Số lượng trường hợp sử dụng: </v>
      </c>
      <c r="C82" s="362">
        <f>IF(G3&lt;=20,10,IF(G3&gt;=40,35,20))</f>
        <v>10</v>
      </c>
      <c r="D82" s="1009"/>
      <c r="E82" s="1013"/>
      <c r="F82" s="366" t="s">
        <v>475</v>
      </c>
      <c r="G82" s="378">
        <f>IF(G9=1,0,IF(G9=2,5,10))</f>
        <v>10</v>
      </c>
      <c r="H82" s="1014"/>
      <c r="I82" s="368" t="s">
        <v>524</v>
      </c>
    </row>
    <row r="83" spans="1:9" ht="15.75" hidden="1">
      <c r="A83" s="362"/>
      <c r="B83" s="365" t="str">
        <f>F6 &amp; IF(G6=1,"Đổi mới công nghệ",IF(G6=2,"Nâng cấp","Xây dựng mới"))</f>
        <v>Nhu cầu xây dựng: Xây dựng mới</v>
      </c>
      <c r="C83" s="362">
        <f>IF(G6=1,5,IF(G6=2,10,25))</f>
        <v>25</v>
      </c>
      <c r="D83" s="1009"/>
      <c r="E83" s="1013"/>
      <c r="F83" s="366" t="s">
        <v>477</v>
      </c>
      <c r="G83" s="378">
        <f>IF(G11=1,0,IF(G11=2,5,10))</f>
        <v>10</v>
      </c>
      <c r="H83" s="1014"/>
      <c r="I83" s="368" t="s">
        <v>534</v>
      </c>
    </row>
    <row r="84" spans="1:9" ht="15.75" hidden="1">
      <c r="A84" s="362"/>
      <c r="B84" s="365" t="str">
        <f>F4 &amp; G4</f>
        <v xml:space="preserve">Số lượng tác nhân hệ thống: </v>
      </c>
      <c r="C84" s="362">
        <f>IF(G4&lt;=2,0,IF(G4&gt;=5,10,5))</f>
        <v>0</v>
      </c>
      <c r="D84" s="1009"/>
      <c r="E84" s="1013"/>
      <c r="F84" s="366" t="s">
        <v>479</v>
      </c>
      <c r="G84" s="378">
        <f>IF(G12=1,0,5)</f>
        <v>5</v>
      </c>
      <c r="H84" s="1014"/>
      <c r="I84" s="368" t="s">
        <v>528</v>
      </c>
    </row>
    <row r="85" spans="1:9" ht="15.75" hidden="1">
      <c r="A85" s="362"/>
      <c r="B85" s="365" t="str">
        <f>F9&amp;IF(G9=1,"Không áp dụng",IF(G9=2,"Engine thương phẩm","Engine mã nguồn mở"))</f>
        <v>Công nghệ GIS: Engine mã nguồn mở</v>
      </c>
      <c r="C85" s="362">
        <f>IF(G9=1,0,IF(G9=2,5,10))</f>
        <v>10</v>
      </c>
      <c r="D85" s="1009"/>
      <c r="E85" s="1013"/>
      <c r="F85" s="369" t="s">
        <v>353</v>
      </c>
      <c r="G85" s="343">
        <f>SUM(G78:G84)</f>
        <v>60</v>
      </c>
      <c r="H85" s="1014"/>
      <c r="I85" s="371" t="s">
        <v>354</v>
      </c>
    </row>
    <row r="86" spans="1:9" ht="15.75" hidden="1">
      <c r="A86" s="362"/>
      <c r="B86" s="365" t="str">
        <f>F10 &amp; IF(G10=1,"Không mật",IF(G10=2,"Mật","Tối mật"))</f>
        <v>Mức độ bảo mật: Tối mật</v>
      </c>
      <c r="C86" s="362">
        <f>IF(G10=1,0,IF(G10=2,5,10))</f>
        <v>10</v>
      </c>
      <c r="D86" s="1009"/>
      <c r="E86" s="1014">
        <v>11</v>
      </c>
      <c r="F86" s="379" t="s">
        <v>535</v>
      </c>
      <c r="G86" s="378"/>
      <c r="H86" s="1014" t="str">
        <f>IF(G92&lt;=50,"KK1", IF(G92&gt;=80,"KK3","KK2"))</f>
        <v>KK1</v>
      </c>
    </row>
    <row r="87" spans="1:9" ht="15.75" hidden="1">
      <c r="A87" s="362"/>
      <c r="B87" s="365" t="str">
        <f>F8 &amp; IF(G8=1,"Tập trung","Phân tán")</f>
        <v>Mô hình quản lý CSDL: Phân tán</v>
      </c>
      <c r="C87" s="362">
        <f>IF(G8=1,0,5)</f>
        <v>5</v>
      </c>
      <c r="D87" s="1009"/>
      <c r="E87" s="1014"/>
      <c r="F87" s="366" t="s">
        <v>468</v>
      </c>
      <c r="G87" s="378">
        <f>IF(G3&lt;=30,15,IF(G3&gt;=50,45,30))</f>
        <v>15</v>
      </c>
      <c r="H87" s="1014"/>
      <c r="I87" s="367" t="s">
        <v>536</v>
      </c>
    </row>
    <row r="88" spans="1:9" ht="31.5" hidden="1">
      <c r="A88" s="362"/>
      <c r="B88" s="365" t="str">
        <f>F11 &amp; IF(G11=1,"Cấu hình cao","Cấu hình thấp và trung bình")</f>
        <v>Độ phức tạp về cài đặt phần mềmCấu hình thấp và trung bình</v>
      </c>
      <c r="C88" s="362">
        <f>IF(G11=1,0,5)</f>
        <v>5</v>
      </c>
      <c r="D88" s="1009"/>
      <c r="E88" s="1014"/>
      <c r="F88" s="366" t="s">
        <v>338</v>
      </c>
      <c r="G88" s="378">
        <f>IF(G5&lt;=4,5,IF(G5&gt;=8,25,15))</f>
        <v>5</v>
      </c>
      <c r="H88" s="1014"/>
      <c r="I88" s="367" t="s">
        <v>537</v>
      </c>
    </row>
    <row r="89" spans="1:9" ht="15.75" hidden="1">
      <c r="A89" s="362"/>
      <c r="B89" s="369" t="s">
        <v>353</v>
      </c>
      <c r="C89" s="372">
        <f>SUM(C82:C88)</f>
        <v>65</v>
      </c>
      <c r="D89" s="1010"/>
      <c r="E89" s="1014"/>
      <c r="F89" s="366" t="s">
        <v>339</v>
      </c>
      <c r="G89" s="378">
        <f>IF(G7=1,0,IF(G7=2,5,10))</f>
        <v>10</v>
      </c>
      <c r="H89" s="1014"/>
      <c r="I89" s="368" t="s">
        <v>488</v>
      </c>
    </row>
    <row r="90" spans="1:9" ht="15.75" hidden="1">
      <c r="A90" s="1005">
        <v>10</v>
      </c>
      <c r="B90" s="374" t="s">
        <v>538</v>
      </c>
      <c r="C90" s="362"/>
      <c r="D90" s="1008" t="str">
        <f>IF(C99&lt;=55,"KK1",IF(C99&gt;=85,"KK3","KK2"))</f>
        <v>KK2</v>
      </c>
      <c r="E90" s="1014"/>
      <c r="F90" s="366" t="s">
        <v>341</v>
      </c>
      <c r="G90" s="378">
        <f>IF(G8=1,5,10)</f>
        <v>10</v>
      </c>
      <c r="H90" s="1014"/>
      <c r="I90" s="368" t="s">
        <v>500</v>
      </c>
    </row>
    <row r="91" spans="1:9" ht="31.5" hidden="1" customHeight="1">
      <c r="A91" s="1006"/>
      <c r="B91" s="365" t="str">
        <f>F3 &amp; G3</f>
        <v xml:space="preserve">Số lượng trường hợp sử dụng: </v>
      </c>
      <c r="C91" s="362">
        <f>IF(G3&lt;=20,30,IF(G3&gt;=40,40,35))</f>
        <v>30</v>
      </c>
      <c r="D91" s="1009"/>
      <c r="E91" s="1014"/>
      <c r="F91" s="366" t="s">
        <v>475</v>
      </c>
      <c r="G91" s="378">
        <f>IF(G9=1,0,IF(G9=2,5,10))</f>
        <v>10</v>
      </c>
      <c r="H91" s="1014"/>
      <c r="I91" s="368" t="s">
        <v>524</v>
      </c>
    </row>
    <row r="92" spans="1:9" ht="15.75" hidden="1">
      <c r="A92" s="1006"/>
      <c r="B92" s="365" t="str">
        <f>F5 &amp; G5</f>
        <v>Số lượng đối tượng quản lý: 0</v>
      </c>
      <c r="C92" s="362">
        <f>IF(G5&lt;=4,5,IF(G5&gt;=8,10,7))</f>
        <v>5</v>
      </c>
      <c r="D92" s="1009"/>
      <c r="E92" s="1014"/>
      <c r="F92" s="369" t="s">
        <v>353</v>
      </c>
      <c r="G92" s="343">
        <f>SUM(G87:G91)</f>
        <v>50</v>
      </c>
      <c r="H92" s="1014"/>
      <c r="I92" s="371" t="s">
        <v>354</v>
      </c>
    </row>
    <row r="93" spans="1:9" ht="15.75" hidden="1">
      <c r="A93" s="1006"/>
      <c r="B93" s="365" t="str">
        <f>F6 &amp; IF(G6=1,"Đổi mới công nghệ",IF(G6=2,"Nâng cấp","Xây dựng mới"))</f>
        <v>Nhu cầu xây dựng: Xây dựng mới</v>
      </c>
      <c r="C93" s="362">
        <f>IF(G6=1,5,IF(G6=2,7,10))</f>
        <v>10</v>
      </c>
      <c r="D93" s="1009"/>
      <c r="E93" s="1013">
        <v>12</v>
      </c>
      <c r="F93" s="379" t="s">
        <v>539</v>
      </c>
      <c r="G93" s="378"/>
      <c r="H93" s="1014" t="str">
        <f>IF(G99&lt;=50,"KK1",IF(G99&gt;=80,"KK3","KK2"))</f>
        <v>KK1</v>
      </c>
    </row>
    <row r="94" spans="1:9" ht="15.75" hidden="1">
      <c r="A94" s="1006"/>
      <c r="B94" s="365" t="str">
        <f>F4 &amp; G4</f>
        <v xml:space="preserve">Số lượng tác nhân hệ thống: </v>
      </c>
      <c r="C94" s="362">
        <f>IF(G4&lt;=2,0,IF(G4&gt;=5,10,5))</f>
        <v>0</v>
      </c>
      <c r="D94" s="1009"/>
      <c r="E94" s="1013"/>
      <c r="F94" s="366" t="s">
        <v>468</v>
      </c>
      <c r="G94" s="378">
        <f>IF(G4&lt;=30,15, IF(G4&gt;=50,45,30))</f>
        <v>15</v>
      </c>
      <c r="H94" s="1014"/>
      <c r="I94" s="367" t="s">
        <v>536</v>
      </c>
    </row>
    <row r="95" spans="1:9" ht="15.75" hidden="1">
      <c r="A95" s="1006"/>
      <c r="B95" s="365" t="str">
        <f>F9&amp;IF(G9=1,"Không áp dụng",IF(G9=2,"Engine thương phẩm","Engine mã nguồn mở"))</f>
        <v>Công nghệ GIS: Engine mã nguồn mở</v>
      </c>
      <c r="C95" s="362">
        <f>IF(G9=1,0,IF(G9=2,5,10))</f>
        <v>10</v>
      </c>
      <c r="D95" s="1009"/>
      <c r="E95" s="1013"/>
      <c r="F95" s="366" t="s">
        <v>338</v>
      </c>
      <c r="G95" s="378">
        <f>IF(G5&lt;=4,5,IF(G5&gt;=8,25,15))</f>
        <v>5</v>
      </c>
      <c r="H95" s="1014"/>
      <c r="I95" s="367" t="s">
        <v>537</v>
      </c>
    </row>
    <row r="96" spans="1:9" ht="15.75" hidden="1">
      <c r="A96" s="1006"/>
      <c r="B96" s="365" t="str">
        <f>F10 &amp; IF(G10=1,"Không mật",IF(G10=2,"Mật","Tối mật"))</f>
        <v>Mức độ bảo mật: Tối mật</v>
      </c>
      <c r="C96" s="362">
        <f>IF(G10=1,5,IF(G10=2,7,10))</f>
        <v>10</v>
      </c>
      <c r="D96" s="1009"/>
      <c r="E96" s="1013"/>
      <c r="F96" s="366" t="s">
        <v>341</v>
      </c>
      <c r="G96" s="378">
        <f>IF(G8=1,5,10)</f>
        <v>10</v>
      </c>
      <c r="H96" s="1014"/>
      <c r="I96" s="368" t="s">
        <v>500</v>
      </c>
    </row>
    <row r="97" spans="1:9" ht="31.5" hidden="1" customHeight="1">
      <c r="A97" s="1006"/>
      <c r="B97" s="365" t="str">
        <f>F8 &amp; IF(G8=1,"Tập trung","Phân tán")</f>
        <v>Mô hình quản lý CSDL: Phân tán</v>
      </c>
      <c r="C97" s="362">
        <f>IF(G8=1,0,5)</f>
        <v>5</v>
      </c>
      <c r="D97" s="1009"/>
      <c r="E97" s="1013"/>
      <c r="F97" s="366" t="s">
        <v>475</v>
      </c>
      <c r="G97" s="378">
        <f>IF(G9=1,0,IF(G9=2,5,10))</f>
        <v>10</v>
      </c>
      <c r="H97" s="1014"/>
      <c r="I97" s="368" t="s">
        <v>524</v>
      </c>
    </row>
    <row r="98" spans="1:9" ht="31.5" hidden="1">
      <c r="A98" s="1006"/>
      <c r="B98" s="365" t="str">
        <f>F11 &amp; IF(G11=1,"Cấu hình cao","Cấu hình thấp và trung bình")</f>
        <v>Độ phức tạp về cài đặt phần mềmCấu hình thấp và trung bình</v>
      </c>
      <c r="C98" s="362">
        <f>IF(G11=1,0,5)</f>
        <v>5</v>
      </c>
      <c r="D98" s="1009"/>
      <c r="E98" s="1013"/>
      <c r="F98" s="366" t="s">
        <v>479</v>
      </c>
      <c r="G98" s="378">
        <f>IF(G12=1,0,10)</f>
        <v>10</v>
      </c>
      <c r="H98" s="1014"/>
      <c r="I98" s="368" t="s">
        <v>540</v>
      </c>
    </row>
    <row r="99" spans="1:9" ht="15.75" hidden="1">
      <c r="A99" s="1007"/>
      <c r="B99" s="369" t="s">
        <v>353</v>
      </c>
      <c r="C99" s="372">
        <f>SUM(C91:C98)</f>
        <v>75</v>
      </c>
      <c r="D99" s="1010"/>
      <c r="E99" s="1013"/>
      <c r="F99" s="369" t="s">
        <v>353</v>
      </c>
      <c r="G99" s="376">
        <f>SUM(G94:G98)</f>
        <v>50</v>
      </c>
      <c r="H99" s="1014"/>
      <c r="I99" s="371" t="s">
        <v>354</v>
      </c>
    </row>
    <row r="100" spans="1:9" ht="15.75">
      <c r="A100" s="1005">
        <v>11</v>
      </c>
      <c r="B100" s="374" t="s">
        <v>541</v>
      </c>
      <c r="C100" s="362"/>
      <c r="D100" s="1008" t="str">
        <f>IF(C103&lt;=60,"KK1",IF(C103&gt;=80,"KK3","KK2"))</f>
        <v>KK1</v>
      </c>
      <c r="E100" s="380"/>
      <c r="F100" s="373"/>
      <c r="G100" s="373"/>
      <c r="H100" s="373"/>
    </row>
    <row r="101" spans="1:9" ht="15.75">
      <c r="A101" s="1006"/>
      <c r="B101" s="365" t="str">
        <f>F5 &amp; G5</f>
        <v>Số lượng đối tượng quản lý: 0</v>
      </c>
      <c r="C101" s="362">
        <f>IF(G5&lt;=4,40,IF(G5&gt;=8,80,60))</f>
        <v>40</v>
      </c>
      <c r="D101" s="1009"/>
      <c r="E101" s="1013">
        <v>13</v>
      </c>
      <c r="F101" s="306" t="s">
        <v>287</v>
      </c>
      <c r="G101" s="373"/>
      <c r="H101" s="1012" t="str">
        <f>IF(G104&lt;=60,"KK1",IF(G104&gt;=80,"KK3","KK2"))</f>
        <v>KK3</v>
      </c>
    </row>
    <row r="102" spans="1:9" ht="15.75">
      <c r="A102" s="1006"/>
      <c r="B102" s="365" t="str">
        <f>F13 &amp; IF(G13=1," Tiếng Việt", IF(G13=2," Tiếng Anh"," Ngôn ngữ khác"))</f>
        <v>Ngôn ngữ: Ngôn ngữ khác</v>
      </c>
      <c r="C102" s="362">
        <f>IF(G13=1,0,IF(G13=2,10,IF(G13=3,20,0)))</f>
        <v>0</v>
      </c>
      <c r="D102" s="1009"/>
      <c r="E102" s="1013"/>
      <c r="F102" s="208" t="s">
        <v>338</v>
      </c>
      <c r="G102" s="378">
        <f>IF(G5&lt;=4,20,IF(G5&gt;=8,40,30))</f>
        <v>20</v>
      </c>
      <c r="H102" s="1012"/>
      <c r="I102" s="367" t="s">
        <v>542</v>
      </c>
    </row>
    <row r="103" spans="1:9" ht="15.75">
      <c r="A103" s="1007"/>
      <c r="B103" s="369" t="s">
        <v>353</v>
      </c>
      <c r="C103" s="372">
        <f>SUM(C101:C102)</f>
        <v>40</v>
      </c>
      <c r="D103" s="1010"/>
      <c r="E103" s="1013"/>
      <c r="F103" s="208" t="s">
        <v>346</v>
      </c>
      <c r="G103" s="378">
        <f>IF(G14=1,40,60)</f>
        <v>60</v>
      </c>
      <c r="H103" s="1012"/>
      <c r="I103" s="381" t="s">
        <v>543</v>
      </c>
    </row>
    <row r="104" spans="1:9" ht="15.75">
      <c r="A104" s="1005">
        <v>12</v>
      </c>
      <c r="B104" s="374" t="s">
        <v>544</v>
      </c>
      <c r="C104" s="362"/>
      <c r="D104" s="1008" t="str">
        <f>IF(C107&lt;=60,"KK1",IF(C107&gt;=80,"KK3","KK2"))</f>
        <v>KK3</v>
      </c>
      <c r="E104" s="1013"/>
      <c r="F104" s="382" t="s">
        <v>353</v>
      </c>
      <c r="G104" s="376">
        <f>SUM(G102:G103)</f>
        <v>80</v>
      </c>
      <c r="H104" s="1012"/>
      <c r="I104" s="371" t="s">
        <v>361</v>
      </c>
    </row>
    <row r="105" spans="1:9" ht="15.75">
      <c r="A105" s="1006"/>
      <c r="B105" s="365" t="str">
        <f>F5 &amp; G5</f>
        <v>Số lượng đối tượng quản lý: 0</v>
      </c>
      <c r="C105" s="362">
        <f>IF(G5&lt;=4,20,IF(G5&gt;=8,40,30))</f>
        <v>20</v>
      </c>
      <c r="D105" s="1009"/>
      <c r="E105" s="1013">
        <v>14</v>
      </c>
      <c r="F105" s="383" t="s">
        <v>318</v>
      </c>
      <c r="G105" s="373"/>
      <c r="H105" s="1012" t="str">
        <f>IF(G110&lt;50,"KK1",IF(G110&gt;=85,"KK3","KK2"))</f>
        <v>KK3</v>
      </c>
    </row>
    <row r="106" spans="1:9" ht="25.5" customHeight="1">
      <c r="A106" s="1006"/>
      <c r="B106" s="365" t="str">
        <f>F14 &amp; IF(G14=1,"Sai số theo quy định", "Chính xác tuyệt đối")</f>
        <v>Yêu cầu độ chính xác dữ liệu:Chính xác tuyệt đối</v>
      </c>
      <c r="C106" s="362">
        <f>IF(G14=1,40,60)</f>
        <v>60</v>
      </c>
      <c r="D106" s="1009"/>
      <c r="E106" s="1013"/>
      <c r="F106" s="208" t="s">
        <v>338</v>
      </c>
      <c r="G106" s="378">
        <f>IF(G5&lt;=4,10,IF(G5&gt;=8,20,15))</f>
        <v>10</v>
      </c>
      <c r="H106" s="1012"/>
      <c r="I106" s="367" t="s">
        <v>545</v>
      </c>
    </row>
    <row r="107" spans="1:9" ht="15.75">
      <c r="A107" s="1007"/>
      <c r="B107" s="369" t="s">
        <v>353</v>
      </c>
      <c r="C107" s="372">
        <f>SUM(C105:C106)</f>
        <v>80</v>
      </c>
      <c r="D107" s="1010"/>
      <c r="E107" s="1013"/>
      <c r="F107" s="208" t="s">
        <v>346</v>
      </c>
      <c r="G107" s="378">
        <f>IF(G14=1,20,55)</f>
        <v>55</v>
      </c>
      <c r="H107" s="1012"/>
      <c r="I107" s="381" t="s">
        <v>546</v>
      </c>
    </row>
    <row r="108" spans="1:9" ht="15.75">
      <c r="A108" s="360">
        <v>14</v>
      </c>
      <c r="B108" s="374" t="s">
        <v>362</v>
      </c>
      <c r="C108" s="362"/>
      <c r="D108" s="1008" t="str">
        <f>IF(C113&lt;=50,"KK1",IF(C113&gt;=85,"KK3","KK2"))</f>
        <v>KK2</v>
      </c>
      <c r="E108" s="1013"/>
      <c r="F108" s="208" t="s">
        <v>339</v>
      </c>
      <c r="G108" s="378">
        <f>IF(G7=1,5,IF(G7=2,10,15))</f>
        <v>15</v>
      </c>
      <c r="H108" s="1012"/>
      <c r="I108" s="368" t="s">
        <v>358</v>
      </c>
    </row>
    <row r="109" spans="1:9" ht="15.75">
      <c r="A109" s="362"/>
      <c r="B109" s="365" t="str">
        <f>F5 &amp; G5</f>
        <v>Số lượng đối tượng quản lý: 0</v>
      </c>
      <c r="C109" s="362">
        <f>IF(G5&lt;=4,10,IF(G5&gt;=8,20,15))</f>
        <v>10</v>
      </c>
      <c r="D109" s="1009"/>
      <c r="E109" s="1013"/>
      <c r="F109" s="208" t="s">
        <v>345</v>
      </c>
      <c r="G109" s="350">
        <f>IF(G13=1,0,IF(G13=2,5,10))</f>
        <v>10</v>
      </c>
      <c r="H109" s="1012"/>
      <c r="I109" s="381" t="s">
        <v>547</v>
      </c>
    </row>
    <row r="110" spans="1:9" ht="15.75">
      <c r="A110" s="362"/>
      <c r="B110" s="365" t="str">
        <f>F7 &amp; IF(G7=1,"Dễ",IF(G7=2,"Trung bình","Khó"))</f>
        <v>Đặc thù lĩnh vực: Khó</v>
      </c>
      <c r="C110" s="362">
        <f>IF(G7=1,5,IF(G7=2,10,15))</f>
        <v>15</v>
      </c>
      <c r="D110" s="1009"/>
      <c r="E110" s="1013"/>
      <c r="F110" s="382" t="s">
        <v>353</v>
      </c>
      <c r="G110" s="376">
        <f>SUM(G106:G109)</f>
        <v>90</v>
      </c>
      <c r="H110" s="1012"/>
      <c r="I110" s="371" t="s">
        <v>363</v>
      </c>
    </row>
    <row r="111" spans="1:9" ht="15.75">
      <c r="A111" s="362"/>
      <c r="B111" s="365" t="str">
        <f>F13 &amp; IF(G13=1," Tiếng Việt",  IF(G13=2," Tiếng Anh"," Ngôn ngữ khác"))</f>
        <v>Ngôn ngữ: Ngôn ngữ khác</v>
      </c>
      <c r="C111" s="362">
        <f>IF(G13=1,0,IF(G13=2,5,IF(G13=3,10,0)))</f>
        <v>0</v>
      </c>
      <c r="D111" s="1009"/>
      <c r="E111" s="1013">
        <v>15</v>
      </c>
      <c r="F111" s="383" t="s">
        <v>548</v>
      </c>
      <c r="G111" s="378"/>
      <c r="H111" s="1014" t="str">
        <f>IF(G116&lt;=55,"KK1",IF(G116&gt;=85,"KK3","KK2"))</f>
        <v>KK3</v>
      </c>
    </row>
    <row r="112" spans="1:9" ht="15.75">
      <c r="A112" s="362"/>
      <c r="B112" s="365" t="str">
        <f>F14 &amp; IF(G14=1," Sai số theo quy định", " Chính xác tuyệt đối")</f>
        <v>Yêu cầu độ chính xác dữ liệu: Chính xác tuyệt đối</v>
      </c>
      <c r="C112" s="362">
        <f>IF(G14=1,20,55)</f>
        <v>55</v>
      </c>
      <c r="D112" s="1009"/>
      <c r="E112" s="1013"/>
      <c r="F112" s="208" t="s">
        <v>338</v>
      </c>
      <c r="G112" s="378">
        <f>IF(G5&lt;=4,10,IF(G5&gt;=8,20,15))</f>
        <v>10</v>
      </c>
      <c r="H112" s="1014"/>
      <c r="I112" s="367" t="s">
        <v>545</v>
      </c>
    </row>
    <row r="113" spans="1:9" ht="15.75">
      <c r="A113" s="362"/>
      <c r="B113" s="369" t="s">
        <v>353</v>
      </c>
      <c r="C113" s="372">
        <f>SUM(C109:C112)</f>
        <v>80</v>
      </c>
      <c r="D113" s="1010"/>
      <c r="E113" s="1013"/>
      <c r="F113" s="208" t="s">
        <v>346</v>
      </c>
      <c r="G113" s="378">
        <f>IF(G14=1,20,50)</f>
        <v>50</v>
      </c>
      <c r="H113" s="1014"/>
      <c r="I113" s="381" t="s">
        <v>549</v>
      </c>
    </row>
    <row r="114" spans="1:9" ht="15.75">
      <c r="A114" s="1005">
        <v>13</v>
      </c>
      <c r="B114" s="374" t="s">
        <v>550</v>
      </c>
      <c r="C114" s="362"/>
      <c r="D114" s="1008" t="str">
        <f>IF(C119&lt;=55,"KK1",IF(C119&gt;=85,"KK3","KK2"))</f>
        <v>KK2</v>
      </c>
      <c r="E114" s="1013"/>
      <c r="F114" s="208" t="s">
        <v>339</v>
      </c>
      <c r="G114" s="378">
        <f>IF(G7=1,5,IF(G7=2,10,15))</f>
        <v>15</v>
      </c>
      <c r="H114" s="1014"/>
      <c r="I114" s="368" t="s">
        <v>358</v>
      </c>
    </row>
    <row r="115" spans="1:9" ht="15.75">
      <c r="A115" s="1006"/>
      <c r="B115" s="365" t="str">
        <f>F5 &amp; G5</f>
        <v>Số lượng đối tượng quản lý: 0</v>
      </c>
      <c r="C115" s="362">
        <f>IF(G5&lt;=4,10,IF(G5&gt;=8,20,15))</f>
        <v>10</v>
      </c>
      <c r="D115" s="1009"/>
      <c r="E115" s="1013"/>
      <c r="F115" s="208" t="s">
        <v>345</v>
      </c>
      <c r="G115" s="350">
        <f>IF(G13=1,0,IF(G13=2,10,15))</f>
        <v>15</v>
      </c>
      <c r="H115" s="1014"/>
      <c r="I115" s="381" t="s">
        <v>551</v>
      </c>
    </row>
    <row r="116" spans="1:9" ht="15.75">
      <c r="A116" s="1006"/>
      <c r="B116" s="365" t="str">
        <f>F7 &amp; IF(G7=1,"Dễ",IF(G7=2,"Trung bình","Khó"))</f>
        <v>Đặc thù lĩnh vực: Khó</v>
      </c>
      <c r="C116" s="362">
        <f>IF(G7=1,5,IF(G7=2,10,15))</f>
        <v>15</v>
      </c>
      <c r="D116" s="1009"/>
      <c r="E116" s="1013"/>
      <c r="F116" s="375" t="s">
        <v>353</v>
      </c>
      <c r="G116" s="376">
        <f>SUM(G112:G115)</f>
        <v>90</v>
      </c>
      <c r="H116" s="1014"/>
      <c r="I116" s="371" t="s">
        <v>364</v>
      </c>
    </row>
    <row r="117" spans="1:9" ht="15.75">
      <c r="A117" s="1006"/>
      <c r="B117" s="365" t="str">
        <f>F13 &amp; IF(G13=1," Tiếng Việt",  IF(G13=2," Tiếng Anh"," Ngôn ngữ khác"))</f>
        <v>Ngôn ngữ: Ngôn ngữ khác</v>
      </c>
      <c r="C117" s="362">
        <f>IF(G13=1,0,IF(G13=2,10,IF(G13=3,15,0)))</f>
        <v>0</v>
      </c>
      <c r="D117" s="1009"/>
      <c r="E117" s="1013">
        <v>16</v>
      </c>
      <c r="F117" s="210" t="s">
        <v>365</v>
      </c>
      <c r="G117" s="378"/>
      <c r="H117" s="1014" t="str">
        <f>IF(G120&lt;=55,"KK1",IF(G120&gt;=85,"KK3","KK2"))</f>
        <v>KK2</v>
      </c>
    </row>
    <row r="118" spans="1:9" ht="21" customHeight="1">
      <c r="A118" s="1006"/>
      <c r="B118" s="365" t="str">
        <f>F14 &amp; IF(G14=1," Sai số theo quy định", " Chính xác tuyệt đối")</f>
        <v>Yêu cầu độ chính xác dữ liệu: Chính xác tuyệt đối</v>
      </c>
      <c r="C118" s="362">
        <f>IF(G14=1,20,50)</f>
        <v>50</v>
      </c>
      <c r="D118" s="1009"/>
      <c r="E118" s="1013"/>
      <c r="F118" s="208" t="s">
        <v>347</v>
      </c>
      <c r="G118" s="350">
        <f>IF(G15&lt;=3,40,IF(G15&gt;=6,60,50))</f>
        <v>40</v>
      </c>
      <c r="H118" s="1014"/>
      <c r="I118" s="367" t="s">
        <v>552</v>
      </c>
    </row>
    <row r="119" spans="1:9" ht="15.75">
      <c r="A119" s="1007"/>
      <c r="B119" s="369" t="s">
        <v>353</v>
      </c>
      <c r="C119" s="372">
        <f>SUM(C115:C118)</f>
        <v>75</v>
      </c>
      <c r="D119" s="1010"/>
      <c r="E119" s="1013"/>
      <c r="F119" s="208" t="s">
        <v>348</v>
      </c>
      <c r="G119" s="350">
        <f>IF(G16=1,20,40)</f>
        <v>40</v>
      </c>
      <c r="H119" s="1014"/>
      <c r="I119" s="367" t="s">
        <v>366</v>
      </c>
    </row>
    <row r="120" spans="1:9" ht="15.75">
      <c r="A120" s="1005">
        <v>14</v>
      </c>
      <c r="B120" s="374" t="s">
        <v>367</v>
      </c>
      <c r="C120" s="362"/>
      <c r="D120" s="1008" t="str">
        <f>IF(C127&lt;=55,"KK1",IF(C127&gt;=85,"KK3","KK2"))</f>
        <v>KK3</v>
      </c>
      <c r="E120" s="1013"/>
      <c r="F120" s="375" t="s">
        <v>353</v>
      </c>
      <c r="G120" s="376">
        <f>SUM(G118:G119)</f>
        <v>80</v>
      </c>
      <c r="H120" s="1014"/>
      <c r="I120" s="371" t="s">
        <v>364</v>
      </c>
    </row>
    <row r="121" spans="1:9" ht="15.75">
      <c r="A121" s="1006"/>
      <c r="B121" s="365" t="str">
        <f>F5 &amp; G5</f>
        <v>Số lượng đối tượng quản lý: 0</v>
      </c>
      <c r="C121" s="362">
        <f>IF(G5&lt;=4,30,IF(G5&gt;=8,40,35))</f>
        <v>30</v>
      </c>
      <c r="D121" s="1009"/>
      <c r="E121" s="384"/>
      <c r="G121" s="359"/>
      <c r="H121" s="359"/>
    </row>
    <row r="122" spans="1:9" ht="15.75">
      <c r="A122" s="1006"/>
      <c r="B122" s="365" t="str">
        <f>F7 &amp; IF(G7=1,"Dễ",IF(G7=2,"Trung bình","Khó"))</f>
        <v>Đặc thù lĩnh vực: Khó</v>
      </c>
      <c r="C122" s="362">
        <f>IF(G7=1,5,IF(G7=2,7,10))</f>
        <v>10</v>
      </c>
      <c r="D122" s="1009"/>
    </row>
    <row r="123" spans="1:9" ht="15.75">
      <c r="A123" s="1006"/>
      <c r="B123" s="365" t="str">
        <f>F8 &amp; IF(G8=1,"Tập trung","Phân tán")</f>
        <v>Mô hình quản lý CSDL: Phân tán</v>
      </c>
      <c r="C123" s="362">
        <f>IF(G8=1,10,15)</f>
        <v>15</v>
      </c>
      <c r="D123" s="1009"/>
      <c r="E123" s="384"/>
      <c r="G123" s="359"/>
      <c r="H123" s="359"/>
    </row>
    <row r="124" spans="1:9" ht="15.75">
      <c r="A124" s="1006"/>
      <c r="B124" s="365" t="str">
        <f>F10 &amp; IF(G10=1,"Không mật",IF(G10=2,"Mật","Tối mật"))</f>
        <v>Mức độ bảo mật: Tối mật</v>
      </c>
      <c r="C124" s="362">
        <f>IF(G10=1,7,IF(G10=2,12,15))</f>
        <v>15</v>
      </c>
      <c r="D124" s="1009"/>
      <c r="E124" s="384"/>
      <c r="F124" s="359"/>
      <c r="G124" s="359"/>
      <c r="H124" s="359"/>
    </row>
    <row r="125" spans="1:9" ht="15.75">
      <c r="A125" s="1006"/>
      <c r="B125" s="365" t="str">
        <f>F13 &amp; IF(G13=1," Tiếng Việt",  IF(G13=2," Tiếng Anh"," Ngôn ngữ khác"))</f>
        <v>Ngôn ngữ: Ngôn ngữ khác</v>
      </c>
      <c r="C125" s="362">
        <f>IF(G13=1,0,IF(G13=2,5,10))</f>
        <v>10</v>
      </c>
      <c r="D125" s="1009"/>
      <c r="E125" s="384"/>
      <c r="F125" s="359"/>
      <c r="G125" s="359"/>
      <c r="H125" s="359"/>
    </row>
    <row r="126" spans="1:9" ht="15.75">
      <c r="A126" s="1006"/>
      <c r="B126" s="365" t="str">
        <f>F14 &amp; IF(G14=1," Sai số theo quy định", " Chính xác tuyệt đối")</f>
        <v>Yêu cầu độ chính xác dữ liệu: Chính xác tuyệt đối</v>
      </c>
      <c r="C126" s="362">
        <f>IF(G14=1,5,10)</f>
        <v>10</v>
      </c>
      <c r="D126" s="1009"/>
      <c r="E126" s="384"/>
      <c r="F126" s="359"/>
      <c r="G126" s="359"/>
      <c r="H126" s="359"/>
    </row>
    <row r="127" spans="1:9" ht="15.75">
      <c r="A127" s="1007"/>
      <c r="B127" s="369" t="s">
        <v>353</v>
      </c>
      <c r="C127" s="372">
        <f>SUM(C121:C126)</f>
        <v>90</v>
      </c>
      <c r="D127" s="1010"/>
      <c r="E127" s="384"/>
      <c r="F127" s="359"/>
      <c r="G127" s="359"/>
      <c r="H127" s="359"/>
    </row>
    <row r="130" spans="2:5" ht="20.25">
      <c r="B130" s="385"/>
      <c r="C130" s="351"/>
      <c r="D130" s="351"/>
      <c r="E130" s="384"/>
    </row>
    <row r="131" spans="2:5" ht="15.75">
      <c r="B131" s="386"/>
      <c r="C131" s="387"/>
      <c r="D131" s="351"/>
      <c r="E131" s="384"/>
    </row>
    <row r="132" spans="2:5" ht="15.75">
      <c r="B132" s="386"/>
      <c r="C132" s="387"/>
      <c r="D132" s="351"/>
      <c r="E132" s="384"/>
    </row>
    <row r="133" spans="2:5" ht="20.25">
      <c r="B133" s="385"/>
      <c r="C133" s="351"/>
      <c r="D133" s="351"/>
      <c r="E133" s="384"/>
    </row>
    <row r="134" spans="2:5" ht="20.25">
      <c r="B134" s="385"/>
    </row>
    <row r="135" spans="2:5" ht="20.25">
      <c r="B135" s="385"/>
    </row>
    <row r="136" spans="2:5" ht="20.25">
      <c r="B136" s="385"/>
    </row>
  </sheetData>
  <mergeCells count="63">
    <mergeCell ref="D120:D127"/>
    <mergeCell ref="A100:A103"/>
    <mergeCell ref="D100:D103"/>
    <mergeCell ref="E101:E104"/>
    <mergeCell ref="H101:H104"/>
    <mergeCell ref="A104:A107"/>
    <mergeCell ref="D104:D107"/>
    <mergeCell ref="E105:E110"/>
    <mergeCell ref="H105:H110"/>
    <mergeCell ref="D108:D113"/>
    <mergeCell ref="E111:E116"/>
    <mergeCell ref="H111:H116"/>
    <mergeCell ref="A114:A119"/>
    <mergeCell ref="D114:D119"/>
    <mergeCell ref="E117:E120"/>
    <mergeCell ref="H117:H120"/>
    <mergeCell ref="A120:A127"/>
    <mergeCell ref="A66:A74"/>
    <mergeCell ref="D66:D74"/>
    <mergeCell ref="E66:E76"/>
    <mergeCell ref="H66:H76"/>
    <mergeCell ref="A75:A80"/>
    <mergeCell ref="D75:D80"/>
    <mergeCell ref="E77:E85"/>
    <mergeCell ref="H77:H85"/>
    <mergeCell ref="D81:D89"/>
    <mergeCell ref="E86:E92"/>
    <mergeCell ref="H86:H92"/>
    <mergeCell ref="A90:A99"/>
    <mergeCell ref="D90:D99"/>
    <mergeCell ref="E93:E99"/>
    <mergeCell ref="H93:H99"/>
    <mergeCell ref="D37:D42"/>
    <mergeCell ref="A43:A50"/>
    <mergeCell ref="D43:D50"/>
    <mergeCell ref="E45:E49"/>
    <mergeCell ref="H45:H49"/>
    <mergeCell ref="E50:E56"/>
    <mergeCell ref="H50:H56"/>
    <mergeCell ref="A51:A60"/>
    <mergeCell ref="D51:D60"/>
    <mergeCell ref="E57:E61"/>
    <mergeCell ref="H57:H61"/>
    <mergeCell ref="A61:A65"/>
    <mergeCell ref="D61:D65"/>
    <mergeCell ref="E62:E65"/>
    <mergeCell ref="H62:H65"/>
    <mergeCell ref="F18:H18"/>
    <mergeCell ref="A21:A26"/>
    <mergeCell ref="D21:D26"/>
    <mergeCell ref="E21:E25"/>
    <mergeCell ref="H21:H25"/>
    <mergeCell ref="E26:E29"/>
    <mergeCell ref="H26:H29"/>
    <mergeCell ref="A27:A32"/>
    <mergeCell ref="D27:D32"/>
    <mergeCell ref="E30:E35"/>
    <mergeCell ref="H30:H35"/>
    <mergeCell ref="A33:A36"/>
    <mergeCell ref="D33:D36"/>
    <mergeCell ref="E36:E44"/>
    <mergeCell ref="H36:H44"/>
    <mergeCell ref="A37:A42"/>
  </mergeCells>
  <printOptions horizontalCentered="1"/>
  <pageMargins left="0.78740157480314965" right="0.59055118110236227" top="0.39370078740157483" bottom="0.39370078740157483" header="0.31496062992125984" footer="0.31496062992125984"/>
  <pageSetup paperSize="9" firstPageNumber="11" orientation="portrait" useFirstPageNumber="1"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9" tint="-0.499984740745262"/>
  </sheetPr>
  <dimension ref="A1:P20"/>
  <sheetViews>
    <sheetView topLeftCell="A10" workbookViewId="0">
      <selection activeCell="R12" sqref="R12"/>
    </sheetView>
  </sheetViews>
  <sheetFormatPr defaultColWidth="9.140625" defaultRowHeight="15.75"/>
  <cols>
    <col min="1" max="1" width="5" style="401" customWidth="1"/>
    <col min="2" max="2" width="22.85546875" style="389" customWidth="1"/>
    <col min="3" max="3" width="21.85546875" style="390" customWidth="1"/>
    <col min="4" max="4" width="6.42578125" style="390" bestFit="1" customWidth="1"/>
    <col min="5" max="5" width="5.42578125" style="390" customWidth="1"/>
    <col min="6" max="6" width="10.140625" style="390" bestFit="1" customWidth="1"/>
    <col min="7" max="7" width="9.140625" style="390"/>
    <col min="8" max="8" width="4.7109375" style="390" customWidth="1"/>
    <col min="9" max="9" width="7.140625" style="390" customWidth="1"/>
    <col min="10" max="10" width="9.140625" style="390"/>
    <col min="11" max="11" width="4.42578125" style="390" bestFit="1" customWidth="1"/>
    <col min="12" max="12" width="7.42578125" style="390" bestFit="1" customWidth="1"/>
    <col min="13" max="13" width="6.85546875" style="390" bestFit="1" customWidth="1"/>
    <col min="14" max="14" width="4.7109375" style="390" bestFit="1" customWidth="1"/>
    <col min="15" max="15" width="13.140625" style="390" customWidth="1"/>
    <col min="16" max="16" width="11" style="390" customWidth="1"/>
    <col min="17" max="16384" width="9.140625" style="390"/>
  </cols>
  <sheetData>
    <row r="1" spans="1:16">
      <c r="A1" s="388" t="s">
        <v>699</v>
      </c>
    </row>
    <row r="2" spans="1:16">
      <c r="A2" s="1020" t="s">
        <v>752</v>
      </c>
      <c r="B2" s="1020"/>
      <c r="C2" s="1020"/>
      <c r="D2" s="1020"/>
      <c r="E2" s="1020"/>
      <c r="F2" s="1020"/>
      <c r="G2" s="1020"/>
      <c r="H2" s="1020"/>
      <c r="I2" s="1020"/>
      <c r="J2" s="1020"/>
      <c r="K2" s="1020"/>
      <c r="L2" s="1020"/>
      <c r="M2" s="1020"/>
      <c r="N2" s="1020"/>
      <c r="O2" s="1020"/>
      <c r="P2" s="1020"/>
    </row>
    <row r="3" spans="1:16">
      <c r="A3" s="1016" t="e">
        <f>'B2.3.ChuanHoaDL'!A3</f>
        <v>#REF!</v>
      </c>
      <c r="B3" s="1016"/>
      <c r="C3" s="1016"/>
      <c r="D3" s="1016"/>
      <c r="E3" s="1016"/>
      <c r="F3" s="1016"/>
      <c r="G3" s="1016"/>
      <c r="H3" s="1016"/>
      <c r="I3" s="1016"/>
      <c r="J3" s="1016"/>
      <c r="K3" s="1016"/>
      <c r="L3" s="1016"/>
      <c r="M3" s="1016"/>
      <c r="N3" s="1016"/>
      <c r="O3" s="1016"/>
      <c r="P3" s="1016"/>
    </row>
    <row r="4" spans="1:16">
      <c r="A4" s="1021" t="s">
        <v>47</v>
      </c>
      <c r="B4" s="1021" t="s">
        <v>368</v>
      </c>
      <c r="C4" s="1022" t="s">
        <v>369</v>
      </c>
      <c r="D4" s="1023"/>
      <c r="E4" s="1024"/>
      <c r="F4" s="1025" t="s">
        <v>554</v>
      </c>
      <c r="G4" s="1026"/>
      <c r="H4" s="1027"/>
      <c r="I4" s="1022" t="s">
        <v>555</v>
      </c>
      <c r="J4" s="1023"/>
      <c r="K4" s="1024"/>
      <c r="L4" s="1022" t="s">
        <v>556</v>
      </c>
      <c r="M4" s="1023"/>
      <c r="N4" s="1024"/>
      <c r="O4" s="1021" t="s">
        <v>557</v>
      </c>
      <c r="P4" s="1021" t="s">
        <v>7</v>
      </c>
    </row>
    <row r="5" spans="1:16" s="394" customFormat="1" ht="63">
      <c r="A5" s="1021"/>
      <c r="B5" s="1021"/>
      <c r="C5" s="391" t="s">
        <v>369</v>
      </c>
      <c r="D5" s="392" t="s">
        <v>394</v>
      </c>
      <c r="E5" s="392" t="s">
        <v>370</v>
      </c>
      <c r="F5" s="391" t="s">
        <v>558</v>
      </c>
      <c r="G5" s="391" t="s">
        <v>559</v>
      </c>
      <c r="H5" s="391" t="s">
        <v>371</v>
      </c>
      <c r="I5" s="392" t="s">
        <v>560</v>
      </c>
      <c r="J5" s="392" t="s">
        <v>372</v>
      </c>
      <c r="K5" s="392" t="s">
        <v>373</v>
      </c>
      <c r="L5" s="393" t="s">
        <v>374</v>
      </c>
      <c r="M5" s="393" t="s">
        <v>375</v>
      </c>
      <c r="N5" s="392" t="s">
        <v>376</v>
      </c>
      <c r="O5" s="1021"/>
      <c r="P5" s="1021"/>
    </row>
    <row r="6" spans="1:16">
      <c r="A6" s="392"/>
      <c r="B6" s="395" t="s">
        <v>377</v>
      </c>
      <c r="C6" s="395"/>
      <c r="D6" s="395" t="s">
        <v>561</v>
      </c>
      <c r="E6" s="395" t="s">
        <v>378</v>
      </c>
      <c r="F6" s="395"/>
      <c r="G6" s="395" t="s">
        <v>379</v>
      </c>
      <c r="H6" s="395" t="s">
        <v>380</v>
      </c>
      <c r="I6" s="395"/>
      <c r="J6" s="395" t="s">
        <v>381</v>
      </c>
      <c r="K6" s="395" t="s">
        <v>382</v>
      </c>
      <c r="L6" s="395" t="s">
        <v>383</v>
      </c>
      <c r="M6" s="395" t="s">
        <v>384</v>
      </c>
      <c r="N6" s="395" t="s">
        <v>385</v>
      </c>
      <c r="O6" s="395" t="s">
        <v>386</v>
      </c>
      <c r="P6" s="392"/>
    </row>
    <row r="7" spans="1:16">
      <c r="A7" s="605">
        <v>1</v>
      </c>
      <c r="B7" s="606" t="str">
        <f>'B2.3.3.KL_DTQL'!B5</f>
        <v>Hồ chứa</v>
      </c>
      <c r="C7" s="583" t="str">
        <f>B7</f>
        <v>Hồ chứa</v>
      </c>
      <c r="D7" s="396"/>
      <c r="E7" s="396">
        <f t="shared" ref="E7:E16" si="0">IF(D7&lt;=3,0.3,IF(D7&gt;=7,1.5,1))</f>
        <v>0.3</v>
      </c>
      <c r="F7" s="617">
        <f>'B2.3.3.KL_DTQL'!E5</f>
        <v>0</v>
      </c>
      <c r="G7" s="396">
        <f>F7</f>
        <v>0</v>
      </c>
      <c r="H7" s="396">
        <f t="shared" ref="H7:H16" si="1">IF(G7&lt;=15,0.9,IF(G7&gt;=40,1.1,1))</f>
        <v>0.9</v>
      </c>
      <c r="I7" s="393">
        <v>0</v>
      </c>
      <c r="J7" s="396">
        <v>0</v>
      </c>
      <c r="K7" s="396">
        <f t="shared" ref="K7:K16" si="2">IF(J7=0,0.8,IF(J7&lt;=3,1,IF(J7&gt;=7,1.2,1.1)))</f>
        <v>0.8</v>
      </c>
      <c r="L7" s="396" t="s">
        <v>562</v>
      </c>
      <c r="M7" s="396">
        <v>0</v>
      </c>
      <c r="N7" s="396">
        <f t="shared" ref="N7:N16" si="3">IF(L7="X",1.3,IF(M7="X",1,0))</f>
        <v>1.3</v>
      </c>
      <c r="O7" s="590"/>
      <c r="P7" s="391"/>
    </row>
    <row r="8" spans="1:16">
      <c r="A8" s="605">
        <v>2</v>
      </c>
      <c r="B8" s="606" t="str">
        <f>'B2.3.3.KL_DTQL'!B6</f>
        <v>Đập</v>
      </c>
      <c r="C8" s="583" t="str">
        <f t="shared" ref="C8:C16" si="4">B8</f>
        <v>Đập</v>
      </c>
      <c r="D8" s="396"/>
      <c r="E8" s="396">
        <f t="shared" si="0"/>
        <v>0.3</v>
      </c>
      <c r="F8" s="617">
        <f>'B2.3.3.KL_DTQL'!E6</f>
        <v>0</v>
      </c>
      <c r="G8" s="396">
        <f t="shared" ref="G8:G16" si="5">F8</f>
        <v>0</v>
      </c>
      <c r="H8" s="396">
        <f t="shared" si="1"/>
        <v>0.9</v>
      </c>
      <c r="I8" s="393">
        <v>0</v>
      </c>
      <c r="J8" s="396">
        <v>0</v>
      </c>
      <c r="K8" s="396">
        <f t="shared" si="2"/>
        <v>0.8</v>
      </c>
      <c r="L8" s="396" t="s">
        <v>562</v>
      </c>
      <c r="M8" s="396">
        <v>0</v>
      </c>
      <c r="N8" s="396">
        <f t="shared" si="3"/>
        <v>1.3</v>
      </c>
      <c r="O8" s="590"/>
      <c r="P8" s="391"/>
    </row>
    <row r="9" spans="1:16">
      <c r="A9" s="605">
        <v>3</v>
      </c>
      <c r="B9" s="606" t="str">
        <f>'B2.3.3.KL_DTQL'!B7</f>
        <v>Trạm bơm</v>
      </c>
      <c r="C9" s="583" t="str">
        <f t="shared" si="4"/>
        <v>Trạm bơm</v>
      </c>
      <c r="D9" s="396"/>
      <c r="E9" s="396">
        <f t="shared" si="0"/>
        <v>0.3</v>
      </c>
      <c r="F9" s="617">
        <f>'B2.3.3.KL_DTQL'!E7</f>
        <v>0</v>
      </c>
      <c r="G9" s="396">
        <f t="shared" si="5"/>
        <v>0</v>
      </c>
      <c r="H9" s="396">
        <f t="shared" si="1"/>
        <v>0.9</v>
      </c>
      <c r="I9" s="393">
        <v>0</v>
      </c>
      <c r="J9" s="396">
        <v>0</v>
      </c>
      <c r="K9" s="396">
        <f t="shared" si="2"/>
        <v>0.8</v>
      </c>
      <c r="L9" s="396" t="s">
        <v>562</v>
      </c>
      <c r="M9" s="396">
        <v>0</v>
      </c>
      <c r="N9" s="396">
        <f t="shared" si="3"/>
        <v>1.3</v>
      </c>
      <c r="O9" s="590"/>
      <c r="P9" s="391"/>
    </row>
    <row r="10" spans="1:16">
      <c r="A10" s="605">
        <v>4</v>
      </c>
      <c r="B10" s="606" t="str">
        <f>'B2.3.3.KL_DTQL'!B8</f>
        <v>Kênh tưới</v>
      </c>
      <c r="C10" s="583" t="str">
        <f t="shared" si="4"/>
        <v>Kênh tưới</v>
      </c>
      <c r="D10" s="396"/>
      <c r="E10" s="396">
        <f t="shared" si="0"/>
        <v>0.3</v>
      </c>
      <c r="F10" s="617">
        <f>'B2.3.3.KL_DTQL'!E8</f>
        <v>0</v>
      </c>
      <c r="G10" s="396">
        <f t="shared" si="5"/>
        <v>0</v>
      </c>
      <c r="H10" s="396">
        <f t="shared" si="1"/>
        <v>0.9</v>
      </c>
      <c r="I10" s="393">
        <v>0</v>
      </c>
      <c r="J10" s="396">
        <v>0</v>
      </c>
      <c r="K10" s="396">
        <f t="shared" si="2"/>
        <v>0.8</v>
      </c>
      <c r="L10" s="396" t="s">
        <v>562</v>
      </c>
      <c r="M10" s="396">
        <v>0</v>
      </c>
      <c r="N10" s="396">
        <f t="shared" si="3"/>
        <v>1.3</v>
      </c>
      <c r="O10" s="590"/>
      <c r="P10" s="391"/>
    </row>
    <row r="11" spans="1:16">
      <c r="A11" s="605">
        <v>5</v>
      </c>
      <c r="B11" s="606" t="str">
        <f>'B2.3.3.KL_DTQL'!B9</f>
        <v>Kênh tiêu</v>
      </c>
      <c r="C11" s="583" t="str">
        <f t="shared" si="4"/>
        <v>Kênh tiêu</v>
      </c>
      <c r="D11" s="396"/>
      <c r="E11" s="396">
        <f t="shared" si="0"/>
        <v>0.3</v>
      </c>
      <c r="F11" s="617">
        <f>'B2.3.3.KL_DTQL'!E9</f>
        <v>0</v>
      </c>
      <c r="G11" s="396">
        <f t="shared" si="5"/>
        <v>0</v>
      </c>
      <c r="H11" s="396">
        <f t="shared" si="1"/>
        <v>0.9</v>
      </c>
      <c r="I11" s="393">
        <v>0</v>
      </c>
      <c r="J11" s="396">
        <v>0</v>
      </c>
      <c r="K11" s="396">
        <f t="shared" si="2"/>
        <v>0.8</v>
      </c>
      <c r="L11" s="396" t="s">
        <v>562</v>
      </c>
      <c r="M11" s="396">
        <v>0</v>
      </c>
      <c r="N11" s="396">
        <f t="shared" si="3"/>
        <v>1.3</v>
      </c>
      <c r="O11" s="590"/>
      <c r="P11" s="391"/>
    </row>
    <row r="12" spans="1:16">
      <c r="A12" s="605">
        <v>6</v>
      </c>
      <c r="B12" s="606" t="str">
        <f>'B2.3.3.KL_DTQL'!B10</f>
        <v>Cống</v>
      </c>
      <c r="C12" s="583" t="str">
        <f t="shared" si="4"/>
        <v>Cống</v>
      </c>
      <c r="D12" s="396"/>
      <c r="E12" s="396">
        <f t="shared" si="0"/>
        <v>0.3</v>
      </c>
      <c r="F12" s="617">
        <f>'B2.3.3.KL_DTQL'!E10</f>
        <v>0</v>
      </c>
      <c r="G12" s="396">
        <f t="shared" si="5"/>
        <v>0</v>
      </c>
      <c r="H12" s="396">
        <f t="shared" si="1"/>
        <v>0.9</v>
      </c>
      <c r="I12" s="393">
        <v>0</v>
      </c>
      <c r="J12" s="396">
        <v>0</v>
      </c>
      <c r="K12" s="396">
        <f t="shared" si="2"/>
        <v>0.8</v>
      </c>
      <c r="L12" s="396" t="s">
        <v>562</v>
      </c>
      <c r="M12" s="396">
        <v>0</v>
      </c>
      <c r="N12" s="396">
        <f t="shared" si="3"/>
        <v>1.3</v>
      </c>
      <c r="O12" s="590"/>
      <c r="P12" s="391"/>
    </row>
    <row r="13" spans="1:16">
      <c r="A13" s="605">
        <v>7</v>
      </c>
      <c r="B13" s="606" t="str">
        <f>'B2.3.3.KL_DTQL'!B11</f>
        <v>Đê\kè</v>
      </c>
      <c r="C13" s="583" t="str">
        <f t="shared" si="4"/>
        <v>Đê\kè</v>
      </c>
      <c r="D13" s="396"/>
      <c r="E13" s="396">
        <f t="shared" si="0"/>
        <v>0.3</v>
      </c>
      <c r="F13" s="617">
        <f>'B2.3.3.KL_DTQL'!E11</f>
        <v>0</v>
      </c>
      <c r="G13" s="396">
        <f t="shared" si="5"/>
        <v>0</v>
      </c>
      <c r="H13" s="396">
        <f t="shared" si="1"/>
        <v>0.9</v>
      </c>
      <c r="I13" s="393">
        <v>0</v>
      </c>
      <c r="J13" s="396">
        <v>0</v>
      </c>
      <c r="K13" s="396">
        <f t="shared" si="2"/>
        <v>0.8</v>
      </c>
      <c r="L13" s="396" t="s">
        <v>562</v>
      </c>
      <c r="M13" s="396">
        <v>0</v>
      </c>
      <c r="N13" s="396">
        <f t="shared" si="3"/>
        <v>1.3</v>
      </c>
      <c r="O13" s="590"/>
      <c r="P13" s="391"/>
    </row>
    <row r="14" spans="1:16">
      <c r="A14" s="605">
        <v>8</v>
      </c>
      <c r="B14" s="606" t="str">
        <f>'B2.3.3.KL_DTQL'!B12</f>
        <v>Diện tích tưới</v>
      </c>
      <c r="C14" s="583" t="str">
        <f t="shared" si="4"/>
        <v>Diện tích tưới</v>
      </c>
      <c r="D14" s="396"/>
      <c r="E14" s="396">
        <f t="shared" si="0"/>
        <v>0.3</v>
      </c>
      <c r="F14" s="617">
        <f>'B2.3.3.KL_DTQL'!E12</f>
        <v>0</v>
      </c>
      <c r="G14" s="396">
        <f t="shared" si="5"/>
        <v>0</v>
      </c>
      <c r="H14" s="396">
        <f t="shared" si="1"/>
        <v>0.9</v>
      </c>
      <c r="I14" s="393">
        <v>0</v>
      </c>
      <c r="J14" s="396">
        <v>0</v>
      </c>
      <c r="K14" s="396">
        <f t="shared" si="2"/>
        <v>0.8</v>
      </c>
      <c r="L14" s="396" t="s">
        <v>562</v>
      </c>
      <c r="M14" s="396">
        <v>0</v>
      </c>
      <c r="N14" s="396">
        <f t="shared" si="3"/>
        <v>1.3</v>
      </c>
      <c r="O14" s="590"/>
      <c r="P14" s="391"/>
    </row>
    <row r="15" spans="1:16">
      <c r="A15" s="605">
        <v>9</v>
      </c>
      <c r="B15" s="606" t="str">
        <f>'B2.3.3.KL_DTQL'!B13</f>
        <v>Diện tích tiêu</v>
      </c>
      <c r="C15" s="583" t="str">
        <f t="shared" si="4"/>
        <v>Diện tích tiêu</v>
      </c>
      <c r="D15" s="396"/>
      <c r="E15" s="396">
        <f t="shared" si="0"/>
        <v>0.3</v>
      </c>
      <c r="F15" s="617">
        <f>'B2.3.3.KL_DTQL'!E13</f>
        <v>0</v>
      </c>
      <c r="G15" s="396">
        <f t="shared" si="5"/>
        <v>0</v>
      </c>
      <c r="H15" s="396">
        <f t="shared" si="1"/>
        <v>0.9</v>
      </c>
      <c r="I15" s="393">
        <v>0</v>
      </c>
      <c r="J15" s="396">
        <v>0</v>
      </c>
      <c r="K15" s="396">
        <f t="shared" si="2"/>
        <v>0.8</v>
      </c>
      <c r="L15" s="396" t="s">
        <v>562</v>
      </c>
      <c r="M15" s="396">
        <v>0</v>
      </c>
      <c r="N15" s="396">
        <f t="shared" si="3"/>
        <v>1.3</v>
      </c>
      <c r="O15" s="590"/>
      <c r="P15" s="391"/>
    </row>
    <row r="16" spans="1:16">
      <c r="A16" s="605">
        <v>10</v>
      </c>
      <c r="B16" s="606" t="str">
        <f>'B2.3.3.KL_DTQL'!B14</f>
        <v>Vùng trồng trọt</v>
      </c>
      <c r="C16" s="583" t="str">
        <f t="shared" si="4"/>
        <v>Vùng trồng trọt</v>
      </c>
      <c r="D16" s="396"/>
      <c r="E16" s="396">
        <f t="shared" si="0"/>
        <v>0.3</v>
      </c>
      <c r="F16" s="617">
        <f>'B2.3.3.KL_DTQL'!E14</f>
        <v>0</v>
      </c>
      <c r="G16" s="396">
        <f t="shared" si="5"/>
        <v>0</v>
      </c>
      <c r="H16" s="396">
        <f t="shared" si="1"/>
        <v>0.9</v>
      </c>
      <c r="I16" s="393">
        <v>0</v>
      </c>
      <c r="J16" s="396">
        <v>0</v>
      </c>
      <c r="K16" s="396">
        <f t="shared" si="2"/>
        <v>0.8</v>
      </c>
      <c r="L16" s="396" t="s">
        <v>562</v>
      </c>
      <c r="M16" s="396">
        <v>0</v>
      </c>
      <c r="N16" s="396">
        <f t="shared" si="3"/>
        <v>1.3</v>
      </c>
      <c r="O16" s="590"/>
      <c r="P16" s="391"/>
    </row>
    <row r="17" spans="1:16">
      <c r="A17" s="656"/>
      <c r="B17" s="657"/>
      <c r="C17" s="658"/>
      <c r="D17" s="659"/>
      <c r="E17" s="659"/>
      <c r="F17" s="660"/>
      <c r="G17" s="659"/>
      <c r="H17" s="659"/>
      <c r="I17" s="661"/>
      <c r="J17" s="659"/>
      <c r="K17" s="659"/>
      <c r="L17" s="659"/>
      <c r="M17" s="659"/>
      <c r="N17" s="662"/>
      <c r="O17" s="663"/>
      <c r="P17" s="664"/>
    </row>
    <row r="18" spans="1:16" ht="63">
      <c r="A18" s="1015" t="s">
        <v>387</v>
      </c>
      <c r="B18" s="1016"/>
      <c r="C18" s="1017"/>
      <c r="D18" s="1017"/>
      <c r="E18" s="1017"/>
      <c r="F18" s="1017"/>
      <c r="G18" s="1017"/>
      <c r="H18" s="1017"/>
      <c r="I18" s="1017"/>
      <c r="J18" s="1017"/>
      <c r="K18" s="1017"/>
      <c r="L18" s="1017"/>
      <c r="M18" s="1017"/>
      <c r="N18" s="1018"/>
      <c r="O18" s="591">
        <f>SUM(O7:O16)</f>
        <v>0</v>
      </c>
      <c r="P18" s="397" t="s">
        <v>388</v>
      </c>
    </row>
    <row r="19" spans="1:16">
      <c r="A19" s="1019" t="s">
        <v>563</v>
      </c>
      <c r="B19" s="1019"/>
      <c r="C19" s="1019"/>
      <c r="D19" s="1019"/>
      <c r="E19" s="1019"/>
      <c r="F19" s="1019"/>
      <c r="G19" s="1019"/>
      <c r="H19" s="1019"/>
      <c r="I19" s="1019"/>
      <c r="J19" s="1019"/>
      <c r="K19" s="1019"/>
      <c r="L19" s="1019"/>
      <c r="M19" s="1019"/>
      <c r="N19" s="1019"/>
      <c r="O19" s="1019"/>
      <c r="P19" s="1019"/>
    </row>
    <row r="20" spans="1:16">
      <c r="A20" s="398"/>
      <c r="B20" s="399"/>
      <c r="C20" s="400"/>
      <c r="D20" s="400"/>
      <c r="E20" s="400"/>
      <c r="F20" s="400"/>
      <c r="G20" s="400"/>
      <c r="H20" s="400"/>
      <c r="I20" s="400"/>
      <c r="J20" s="400"/>
      <c r="K20" s="400"/>
      <c r="L20" s="400"/>
      <c r="M20" s="400"/>
      <c r="N20" s="400"/>
      <c r="O20" s="400"/>
      <c r="P20" s="400"/>
    </row>
  </sheetData>
  <mergeCells count="12">
    <mergeCell ref="A18:N18"/>
    <mergeCell ref="A19:P19"/>
    <mergeCell ref="A2:P2"/>
    <mergeCell ref="A3:P3"/>
    <mergeCell ref="A4:A5"/>
    <mergeCell ref="B4:B5"/>
    <mergeCell ref="C4:E4"/>
    <mergeCell ref="F4:H4"/>
    <mergeCell ref="I4:K4"/>
    <mergeCell ref="L4:N4"/>
    <mergeCell ref="O4:O5"/>
    <mergeCell ref="P4:P5"/>
  </mergeCells>
  <printOptions horizontalCentered="1"/>
  <pageMargins left="0.19" right="0.17" top="0.39370078740157499" bottom="0.17" header="0.31496062992126" footer="0.17"/>
  <pageSetup paperSize="9" scale="95" orientation="landscape"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499984740745262"/>
  </sheetPr>
  <dimension ref="A1:F15"/>
  <sheetViews>
    <sheetView zoomScaleNormal="100" workbookViewId="0">
      <selection activeCell="H11" sqref="H11"/>
    </sheetView>
  </sheetViews>
  <sheetFormatPr defaultColWidth="9.140625" defaultRowHeight="24" customHeight="1"/>
  <cols>
    <col min="1" max="1" width="5.140625" style="408" bestFit="1" customWidth="1"/>
    <col min="2" max="2" width="20.85546875" style="402" customWidth="1"/>
    <col min="3" max="3" width="15" style="402" customWidth="1"/>
    <col min="4" max="4" width="10.85546875" style="409" customWidth="1"/>
    <col min="5" max="5" width="14.42578125" style="402" customWidth="1"/>
    <col min="6" max="6" width="12.42578125" style="409" customWidth="1"/>
    <col min="7" max="16384" width="9.140625" style="402"/>
  </cols>
  <sheetData>
    <row r="1" spans="1:6" ht="15.75">
      <c r="A1" s="1028" t="s">
        <v>700</v>
      </c>
      <c r="B1" s="1028"/>
      <c r="C1" s="1028"/>
      <c r="D1" s="1028"/>
      <c r="E1" s="1028"/>
      <c r="F1" s="1028"/>
    </row>
    <row r="2" spans="1:6" ht="15.75">
      <c r="A2" s="1029" t="s">
        <v>564</v>
      </c>
      <c r="B2" s="1029"/>
      <c r="C2" s="1029"/>
      <c r="D2" s="1029"/>
      <c r="E2" s="1029"/>
      <c r="F2" s="1029"/>
    </row>
    <row r="4" spans="1:6" ht="47.25">
      <c r="A4" s="219" t="s">
        <v>1</v>
      </c>
      <c r="B4" s="608" t="s">
        <v>389</v>
      </c>
      <c r="C4" s="608" t="s">
        <v>390</v>
      </c>
      <c r="D4" s="609" t="s">
        <v>391</v>
      </c>
      <c r="E4" s="219" t="s">
        <v>392</v>
      </c>
      <c r="F4" s="403" t="s">
        <v>565</v>
      </c>
    </row>
    <row r="5" spans="1:6" ht="15.75">
      <c r="A5" s="605">
        <v>1</v>
      </c>
      <c r="B5" s="606" t="s">
        <v>754</v>
      </c>
      <c r="C5" s="610" t="s">
        <v>350</v>
      </c>
      <c r="D5" s="611">
        <v>5</v>
      </c>
      <c r="E5" s="619"/>
      <c r="F5" s="404">
        <f>D5*E5</f>
        <v>0</v>
      </c>
    </row>
    <row r="6" spans="1:6" ht="15.75">
      <c r="A6" s="605">
        <v>2</v>
      </c>
      <c r="B6" s="606" t="s">
        <v>755</v>
      </c>
      <c r="C6" s="610" t="s">
        <v>350</v>
      </c>
      <c r="D6" s="611">
        <v>5</v>
      </c>
      <c r="E6" s="619"/>
      <c r="F6" s="404">
        <f t="shared" ref="F6:F14" si="0">D6*E6</f>
        <v>0</v>
      </c>
    </row>
    <row r="7" spans="1:6" ht="15.75">
      <c r="A7" s="605">
        <v>3</v>
      </c>
      <c r="B7" s="606" t="s">
        <v>756</v>
      </c>
      <c r="C7" s="610" t="s">
        <v>350</v>
      </c>
      <c r="D7" s="611">
        <v>10</v>
      </c>
      <c r="E7" s="619"/>
      <c r="F7" s="404">
        <f t="shared" si="0"/>
        <v>0</v>
      </c>
    </row>
    <row r="8" spans="1:6" ht="15.75">
      <c r="A8" s="605">
        <v>4</v>
      </c>
      <c r="B8" s="606" t="s">
        <v>761</v>
      </c>
      <c r="C8" s="610" t="s">
        <v>766</v>
      </c>
      <c r="D8" s="611">
        <v>500</v>
      </c>
      <c r="E8" s="619"/>
      <c r="F8" s="404">
        <f t="shared" si="0"/>
        <v>0</v>
      </c>
    </row>
    <row r="9" spans="1:6" ht="15.75">
      <c r="A9" s="605">
        <v>5</v>
      </c>
      <c r="B9" s="606" t="s">
        <v>762</v>
      </c>
      <c r="C9" s="610" t="s">
        <v>766</v>
      </c>
      <c r="D9" s="611">
        <v>500</v>
      </c>
      <c r="E9" s="619"/>
      <c r="F9" s="404">
        <f t="shared" si="0"/>
        <v>0</v>
      </c>
    </row>
    <row r="10" spans="1:6" ht="15.75">
      <c r="A10" s="605">
        <v>6</v>
      </c>
      <c r="B10" s="606" t="s">
        <v>757</v>
      </c>
      <c r="C10" s="610" t="s">
        <v>350</v>
      </c>
      <c r="D10" s="611">
        <v>1000</v>
      </c>
      <c r="E10" s="619"/>
      <c r="F10" s="404">
        <f t="shared" si="0"/>
        <v>0</v>
      </c>
    </row>
    <row r="11" spans="1:6" ht="15.75">
      <c r="A11" s="605">
        <v>7</v>
      </c>
      <c r="B11" s="606" t="s">
        <v>758</v>
      </c>
      <c r="C11" s="610" t="s">
        <v>766</v>
      </c>
      <c r="D11" s="611">
        <v>100</v>
      </c>
      <c r="E11" s="619"/>
      <c r="F11" s="404">
        <f t="shared" si="0"/>
        <v>0</v>
      </c>
    </row>
    <row r="12" spans="1:6" ht="15.75">
      <c r="A12" s="605">
        <v>8</v>
      </c>
      <c r="B12" s="606" t="s">
        <v>760</v>
      </c>
      <c r="C12" s="610" t="s">
        <v>765</v>
      </c>
      <c r="D12" s="611">
        <v>500</v>
      </c>
      <c r="E12" s="619"/>
      <c r="F12" s="404">
        <f t="shared" si="0"/>
        <v>0</v>
      </c>
    </row>
    <row r="13" spans="1:6" ht="15.75">
      <c r="A13" s="605">
        <v>9</v>
      </c>
      <c r="B13" s="606" t="s">
        <v>763</v>
      </c>
      <c r="C13" s="610" t="s">
        <v>765</v>
      </c>
      <c r="D13" s="611">
        <v>500</v>
      </c>
      <c r="E13" s="619"/>
      <c r="F13" s="404">
        <f t="shared" si="0"/>
        <v>0</v>
      </c>
    </row>
    <row r="14" spans="1:6" ht="15.75">
      <c r="A14" s="605">
        <v>10</v>
      </c>
      <c r="B14" s="606" t="s">
        <v>764</v>
      </c>
      <c r="C14" s="610" t="s">
        <v>765</v>
      </c>
      <c r="D14" s="611">
        <v>500</v>
      </c>
      <c r="E14" s="619"/>
      <c r="F14" s="404">
        <f t="shared" si="0"/>
        <v>0</v>
      </c>
    </row>
    <row r="15" spans="1:6" ht="15.75">
      <c r="A15" s="607"/>
      <c r="B15" s="406" t="s">
        <v>30</v>
      </c>
      <c r="C15" s="405"/>
      <c r="D15" s="404"/>
      <c r="E15" s="618"/>
      <c r="F15" s="407">
        <f>SUM(F5:F14)</f>
        <v>0</v>
      </c>
    </row>
  </sheetData>
  <mergeCells count="2">
    <mergeCell ref="A1:F1"/>
    <mergeCell ref="A2:F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39997558519241921"/>
  </sheetPr>
  <dimension ref="A1:H26"/>
  <sheetViews>
    <sheetView zoomScaleNormal="100" workbookViewId="0">
      <selection activeCell="D10" sqref="D10"/>
    </sheetView>
  </sheetViews>
  <sheetFormatPr defaultColWidth="9.140625" defaultRowHeight="15.75"/>
  <cols>
    <col min="1" max="1" width="5.7109375" style="94" customWidth="1"/>
    <col min="2" max="2" width="33.28515625" style="94" customWidth="1"/>
    <col min="3" max="3" width="22" style="94" customWidth="1"/>
    <col min="4" max="4" width="16.140625" style="94" customWidth="1"/>
    <col min="5" max="5" width="14.42578125" style="94" customWidth="1"/>
    <col min="6" max="6" width="22.42578125" style="94" customWidth="1"/>
    <col min="7" max="16384" width="9.140625" style="94"/>
  </cols>
  <sheetData>
    <row r="1" spans="1:8" s="93" customFormat="1" ht="18" customHeight="1">
      <c r="A1" s="1030" t="s">
        <v>708</v>
      </c>
      <c r="B1" s="1030"/>
      <c r="C1" s="1030"/>
      <c r="D1" s="1030"/>
      <c r="E1" s="1030"/>
      <c r="F1" s="91"/>
      <c r="G1" s="91"/>
      <c r="H1" s="92"/>
    </row>
    <row r="2" spans="1:8" ht="27" customHeight="1">
      <c r="A2" s="1031" t="s">
        <v>90</v>
      </c>
      <c r="B2" s="1032"/>
      <c r="C2" s="1032"/>
      <c r="D2" s="1032"/>
      <c r="E2" s="1032"/>
    </row>
    <row r="3" spans="1:8" ht="27" customHeight="1">
      <c r="A3" s="1031" t="s">
        <v>715</v>
      </c>
      <c r="B3" s="1031"/>
      <c r="C3" s="1031"/>
      <c r="D3" s="1031"/>
      <c r="E3" s="1031"/>
    </row>
    <row r="5" spans="1:8" ht="25.5" customHeight="1">
      <c r="A5" s="95" t="s">
        <v>47</v>
      </c>
      <c r="B5" s="95" t="s">
        <v>91</v>
      </c>
      <c r="C5" s="95" t="s">
        <v>3</v>
      </c>
      <c r="D5" s="96" t="s">
        <v>92</v>
      </c>
      <c r="E5" s="95" t="s">
        <v>93</v>
      </c>
    </row>
    <row r="6" spans="1:8" ht="27.75" customHeight="1">
      <c r="A6" s="97">
        <v>1</v>
      </c>
      <c r="B6" s="98" t="s">
        <v>94</v>
      </c>
      <c r="C6" s="97" t="s">
        <v>95</v>
      </c>
      <c r="D6" s="99" t="e">
        <f>'B3.1.G'!H14</f>
        <v>#REF!</v>
      </c>
      <c r="E6" s="97" t="s">
        <v>78</v>
      </c>
    </row>
    <row r="7" spans="1:8" ht="23.25" customHeight="1">
      <c r="A7" s="97">
        <v>2</v>
      </c>
      <c r="B7" s="98" t="s">
        <v>96</v>
      </c>
      <c r="C7" s="97" t="s">
        <v>97</v>
      </c>
      <c r="D7" s="99" t="e">
        <f>D6*65%</f>
        <v>#REF!</v>
      </c>
      <c r="E7" s="97" t="s">
        <v>98</v>
      </c>
    </row>
    <row r="8" spans="1:8" ht="22.5" customHeight="1">
      <c r="A8" s="97">
        <v>3</v>
      </c>
      <c r="B8" s="98" t="s">
        <v>99</v>
      </c>
      <c r="C8" s="97" t="s">
        <v>100</v>
      </c>
      <c r="D8" s="100" t="e">
        <f>(D6+D7)*6%</f>
        <v>#REF!</v>
      </c>
      <c r="E8" s="97" t="s">
        <v>75</v>
      </c>
    </row>
    <row r="9" spans="1:8" ht="22.5" customHeight="1">
      <c r="A9" s="97">
        <v>4</v>
      </c>
      <c r="B9" s="98" t="s">
        <v>101</v>
      </c>
      <c r="C9" s="97" t="s">
        <v>102</v>
      </c>
      <c r="D9" s="99" t="e">
        <f>SUM(D6:D8)</f>
        <v>#REF!</v>
      </c>
      <c r="E9" s="97" t="s">
        <v>103</v>
      </c>
    </row>
    <row r="10" spans="1:8">
      <c r="A10" s="101"/>
      <c r="B10" s="101" t="s">
        <v>22</v>
      </c>
      <c r="C10" s="101" t="s">
        <v>103</v>
      </c>
      <c r="D10" s="102" t="e">
        <f>ROUND(D9,-3)</f>
        <v>#REF!</v>
      </c>
      <c r="E10" s="101"/>
    </row>
    <row r="12" spans="1:8">
      <c r="D12" s="103"/>
    </row>
    <row r="13" spans="1:8">
      <c r="D13" s="104"/>
    </row>
    <row r="14" spans="1:8">
      <c r="D14" s="104"/>
    </row>
    <row r="26" ht="13.5" customHeight="1"/>
  </sheetData>
  <mergeCells count="3">
    <mergeCell ref="A1:E1"/>
    <mergeCell ref="A2:E2"/>
    <mergeCell ref="A3:E3"/>
  </mergeCells>
  <pageMargins left="0.7" right="0.33"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39997558519241921"/>
  </sheetPr>
  <dimension ref="A1:H17"/>
  <sheetViews>
    <sheetView zoomScaleNormal="100" workbookViewId="0">
      <selection activeCell="J8" sqref="J8"/>
    </sheetView>
  </sheetViews>
  <sheetFormatPr defaultColWidth="16.85546875" defaultRowHeight="20.100000000000001" customHeight="1"/>
  <cols>
    <col min="1" max="1" width="7.28515625" style="115" customWidth="1"/>
    <col min="2" max="2" width="19.28515625" style="105" customWidth="1"/>
    <col min="3" max="3" width="13.42578125" style="105" customWidth="1"/>
    <col min="4" max="4" width="10.7109375" style="105" customWidth="1"/>
    <col min="5" max="5" width="16.7109375" style="105" hidden="1" customWidth="1"/>
    <col min="6" max="6" width="10.28515625" style="105" hidden="1" customWidth="1"/>
    <col min="7" max="7" width="31.85546875" style="116" customWidth="1"/>
    <col min="8" max="8" width="28.85546875" style="105" customWidth="1"/>
    <col min="9" max="16384" width="16.85546875" style="105"/>
  </cols>
  <sheetData>
    <row r="1" spans="1:8" s="93" customFormat="1" ht="18" customHeight="1">
      <c r="A1" s="1034" t="s">
        <v>709</v>
      </c>
      <c r="B1" s="1034"/>
      <c r="C1" s="1034"/>
      <c r="D1" s="1034"/>
      <c r="E1" s="1034"/>
      <c r="F1" s="91"/>
      <c r="G1" s="91"/>
      <c r="H1" s="92"/>
    </row>
    <row r="2" spans="1:8" ht="25.5" customHeight="1">
      <c r="A2" s="1035" t="s">
        <v>104</v>
      </c>
      <c r="B2" s="1036"/>
      <c r="C2" s="1036"/>
      <c r="D2" s="1036"/>
      <c r="E2" s="1036"/>
      <c r="F2" s="1036"/>
      <c r="G2" s="1036"/>
      <c r="H2" s="1036"/>
    </row>
    <row r="3" spans="1:8" ht="30" customHeight="1">
      <c r="A3" s="1032" t="str">
        <f>'B3.Gpm'!A3</f>
        <v xml:space="preserve">Phần mềm ứng dụng </v>
      </c>
      <c r="B3" s="1032"/>
      <c r="C3" s="1032"/>
      <c r="D3" s="1032"/>
      <c r="E3" s="1032"/>
      <c r="F3" s="1032"/>
      <c r="G3" s="1032"/>
      <c r="H3" s="1032"/>
    </row>
    <row r="4" spans="1:8" s="109" customFormat="1" ht="19.5" customHeight="1">
      <c r="A4" s="1037" t="s">
        <v>105</v>
      </c>
      <c r="B4" s="1040" t="s">
        <v>106</v>
      </c>
      <c r="C4" s="1040"/>
      <c r="D4" s="1040"/>
      <c r="E4" s="1040"/>
      <c r="F4" s="106"/>
      <c r="G4" s="107"/>
      <c r="H4" s="108"/>
    </row>
    <row r="5" spans="1:8" s="109" customFormat="1" ht="19.5" customHeight="1">
      <c r="A5" s="1038"/>
      <c r="B5" s="1041" t="s">
        <v>107</v>
      </c>
      <c r="C5" s="1041"/>
      <c r="D5" s="1041"/>
      <c r="E5" s="1041"/>
      <c r="F5" s="106"/>
      <c r="G5" s="107"/>
      <c r="H5" s="110">
        <f>'B3.4.TAW'!E10</f>
        <v>6</v>
      </c>
    </row>
    <row r="6" spans="1:8" s="109" customFormat="1" ht="19.5" customHeight="1">
      <c r="A6" s="1038"/>
      <c r="B6" s="1041" t="s">
        <v>108</v>
      </c>
      <c r="C6" s="1041"/>
      <c r="D6" s="1041"/>
      <c r="E6" s="1041"/>
      <c r="F6" s="106"/>
      <c r="G6" s="107"/>
      <c r="H6" s="110">
        <f>'B3.5.TBF'!D18</f>
        <v>882.5</v>
      </c>
    </row>
    <row r="7" spans="1:8" s="109" customFormat="1" ht="19.5" customHeight="1">
      <c r="A7" s="1038"/>
      <c r="B7" s="1041" t="s">
        <v>109</v>
      </c>
      <c r="C7" s="1041"/>
      <c r="D7" s="1041"/>
      <c r="E7" s="1041"/>
      <c r="F7" s="106"/>
      <c r="G7" s="111" t="s">
        <v>110</v>
      </c>
      <c r="H7" s="110">
        <f>SUM(H5:H6)</f>
        <v>888.5</v>
      </c>
    </row>
    <row r="8" spans="1:8" s="109" customFormat="1" ht="19.5" customHeight="1">
      <c r="A8" s="1038"/>
      <c r="B8" s="1041" t="s">
        <v>111</v>
      </c>
      <c r="C8" s="1041"/>
      <c r="D8" s="1041"/>
      <c r="E8" s="1041"/>
      <c r="F8" s="106"/>
      <c r="G8" s="111" t="s">
        <v>112</v>
      </c>
      <c r="H8" s="110">
        <f>'B3.6.TCF'!D22</f>
        <v>0.96499999999999997</v>
      </c>
    </row>
    <row r="9" spans="1:8" s="109" customFormat="1" ht="19.5" customHeight="1">
      <c r="A9" s="1038"/>
      <c r="B9" s="1041" t="s">
        <v>113</v>
      </c>
      <c r="C9" s="1041"/>
      <c r="D9" s="1041"/>
      <c r="E9" s="1041"/>
      <c r="F9" s="106"/>
      <c r="G9" s="111" t="s">
        <v>114</v>
      </c>
      <c r="H9" s="110">
        <f>'B3.7.EF'!D21</f>
        <v>0.96499999999999986</v>
      </c>
    </row>
    <row r="10" spans="1:8" ht="20.100000000000001" customHeight="1">
      <c r="A10" s="1039"/>
      <c r="B10" s="1042" t="s">
        <v>115</v>
      </c>
      <c r="C10" s="1042"/>
      <c r="D10" s="1042"/>
      <c r="E10" s="1042"/>
      <c r="F10" s="1042"/>
      <c r="G10" s="112" t="s">
        <v>116</v>
      </c>
      <c r="H10" s="110">
        <f>H7*H8*H9</f>
        <v>827.39341249999984</v>
      </c>
    </row>
    <row r="11" spans="1:8" ht="21.75" customHeight="1">
      <c r="A11" s="107" t="s">
        <v>9</v>
      </c>
      <c r="B11" s="1042" t="s">
        <v>117</v>
      </c>
      <c r="C11" s="1042"/>
      <c r="D11" s="1042"/>
      <c r="E11" s="1042"/>
      <c r="F11" s="1042"/>
      <c r="G11" s="112" t="s">
        <v>118</v>
      </c>
      <c r="H11" s="110">
        <f>IF('B3.7.EF'!E20&lt;1,48,(IF('B3.7.EF'!E20&lt;3,32,20)))</f>
        <v>32</v>
      </c>
    </row>
    <row r="12" spans="1:8" ht="20.100000000000001" customHeight="1">
      <c r="A12" s="107" t="s">
        <v>11</v>
      </c>
      <c r="B12" s="1042" t="s">
        <v>119</v>
      </c>
      <c r="C12" s="1042"/>
      <c r="D12" s="1042"/>
      <c r="E12" s="1042"/>
      <c r="F12" s="1042"/>
      <c r="G12" s="112" t="s">
        <v>120</v>
      </c>
      <c r="H12" s="110">
        <f>H10*10/6</f>
        <v>1378.9890208333329</v>
      </c>
    </row>
    <row r="13" spans="1:8" ht="24" customHeight="1">
      <c r="A13" s="107" t="s">
        <v>14</v>
      </c>
      <c r="B13" s="1042" t="s">
        <v>121</v>
      </c>
      <c r="C13" s="1042"/>
      <c r="D13" s="1042"/>
      <c r="E13" s="1042"/>
      <c r="F13" s="1042"/>
      <c r="G13" s="112" t="s">
        <v>122</v>
      </c>
      <c r="H13" s="110" t="e">
        <f>'PL3. luong'!#REF!</f>
        <v>#REF!</v>
      </c>
    </row>
    <row r="14" spans="1:8" ht="20.100000000000001" customHeight="1">
      <c r="A14" s="107" t="s">
        <v>18</v>
      </c>
      <c r="B14" s="1043" t="s">
        <v>123</v>
      </c>
      <c r="C14" s="1043"/>
      <c r="D14" s="1043"/>
      <c r="E14" s="1043"/>
      <c r="F14" s="1043"/>
      <c r="G14" s="113" t="s">
        <v>124</v>
      </c>
      <c r="H14" s="114" t="e">
        <f>1.4*H12*H11*H13</f>
        <v>#REF!</v>
      </c>
    </row>
    <row r="15" spans="1:8" s="109" customFormat="1" ht="63.75" customHeight="1">
      <c r="A15" s="1033"/>
      <c r="B15" s="1033"/>
      <c r="C15" s="1033"/>
      <c r="D15" s="1033"/>
      <c r="E15" s="1033"/>
      <c r="F15" s="1033"/>
      <c r="G15" s="1033"/>
      <c r="H15" s="1033"/>
    </row>
    <row r="16" spans="1:8" ht="19.5" customHeight="1">
      <c r="H16" s="117"/>
    </row>
    <row r="17" spans="8:8" ht="20.100000000000001" customHeight="1">
      <c r="H17" s="118"/>
    </row>
  </sheetData>
  <mergeCells count="16">
    <mergeCell ref="A15:H15"/>
    <mergeCell ref="A1:E1"/>
    <mergeCell ref="A2:H2"/>
    <mergeCell ref="A3:H3"/>
    <mergeCell ref="A4:A10"/>
    <mergeCell ref="B4:E4"/>
    <mergeCell ref="B5:E5"/>
    <mergeCell ref="B6:E6"/>
    <mergeCell ref="B7:E7"/>
    <mergeCell ref="B8:E8"/>
    <mergeCell ref="B9:E9"/>
    <mergeCell ref="B10:F10"/>
    <mergeCell ref="B11:F11"/>
    <mergeCell ref="B12:F12"/>
    <mergeCell ref="B13:F13"/>
    <mergeCell ref="B14:F14"/>
  </mergeCells>
  <pageMargins left="1.23" right="0.49" top="0.51" bottom="0.74" header="0.27" footer="0.4"/>
  <pageSetup paperSize="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39997558519241921"/>
  </sheetPr>
  <dimension ref="A1:G112"/>
  <sheetViews>
    <sheetView workbookViewId="0">
      <selection sqref="A1:XFD1048576"/>
    </sheetView>
  </sheetViews>
  <sheetFormatPr defaultColWidth="9.140625" defaultRowHeight="15.75"/>
  <cols>
    <col min="1" max="1" width="6.28515625" style="330" customWidth="1"/>
    <col min="2" max="2" width="48" style="330" bestFit="1" customWidth="1"/>
    <col min="3" max="3" width="12.42578125" style="330" customWidth="1"/>
    <col min="4" max="4" width="9.140625" style="330"/>
    <col min="5" max="5" width="10.42578125" style="693" customWidth="1"/>
    <col min="6" max="6" width="62" style="330" customWidth="1"/>
    <col min="7" max="7" width="12.140625" style="695" customWidth="1"/>
    <col min="8" max="16384" width="9.140625" style="330"/>
  </cols>
  <sheetData>
    <row r="1" spans="1:7" s="120" customFormat="1">
      <c r="A1" s="1044" t="s">
        <v>701</v>
      </c>
      <c r="B1" s="1044"/>
      <c r="C1" s="119"/>
      <c r="D1" s="119"/>
      <c r="E1" s="692"/>
      <c r="F1" s="119"/>
      <c r="G1" s="119"/>
    </row>
    <row r="2" spans="1:7" s="121" customFormat="1">
      <c r="A2" s="1045" t="s">
        <v>125</v>
      </c>
      <c r="B2" s="1045"/>
      <c r="C2" s="1045"/>
      <c r="D2" s="1045"/>
      <c r="E2" s="1045"/>
      <c r="F2" s="1045"/>
      <c r="G2" s="694"/>
    </row>
    <row r="3" spans="1:7" s="121" customFormat="1">
      <c r="A3" s="1046" t="str">
        <f>'B3.1.G'!A3:H3</f>
        <v xml:space="preserve">Phần mềm ứng dụng </v>
      </c>
      <c r="B3" s="1046"/>
      <c r="C3" s="1046"/>
      <c r="D3" s="1046"/>
      <c r="E3" s="1046"/>
      <c r="F3" s="1046"/>
      <c r="G3" s="694"/>
    </row>
    <row r="5" spans="1:7" ht="47.25">
      <c r="A5" s="620" t="s">
        <v>47</v>
      </c>
      <c r="B5" s="620" t="s">
        <v>126</v>
      </c>
      <c r="C5" s="620" t="s">
        <v>127</v>
      </c>
      <c r="D5" s="620" t="s">
        <v>128</v>
      </c>
      <c r="E5" s="620" t="s">
        <v>129</v>
      </c>
      <c r="F5" s="620" t="s">
        <v>130</v>
      </c>
      <c r="G5" s="620" t="s">
        <v>131</v>
      </c>
    </row>
    <row r="6" spans="1:7">
      <c r="A6" s="687" t="s">
        <v>8</v>
      </c>
      <c r="B6" s="688" t="s">
        <v>782</v>
      </c>
      <c r="C6" s="689"/>
      <c r="D6" s="689"/>
      <c r="E6" s="687"/>
      <c r="F6" s="690"/>
      <c r="G6" s="689"/>
    </row>
    <row r="7" spans="1:7">
      <c r="A7" s="689">
        <v>1</v>
      </c>
      <c r="B7" s="686" t="s">
        <v>448</v>
      </c>
      <c r="C7" s="689" t="s">
        <v>449</v>
      </c>
      <c r="D7" s="689"/>
      <c r="E7" s="687" t="s">
        <v>132</v>
      </c>
      <c r="F7" s="686" t="s">
        <v>450</v>
      </c>
      <c r="G7" s="689" t="s">
        <v>705</v>
      </c>
    </row>
    <row r="8" spans="1:7">
      <c r="A8" s="685"/>
      <c r="B8" s="686"/>
      <c r="C8" s="689"/>
      <c r="D8" s="689"/>
      <c r="E8" s="687"/>
      <c r="F8" s="686" t="s">
        <v>451</v>
      </c>
      <c r="G8" s="685"/>
    </row>
    <row r="9" spans="1:7">
      <c r="A9" s="685"/>
      <c r="B9" s="686"/>
      <c r="C9" s="689"/>
      <c r="D9" s="689"/>
      <c r="E9" s="687"/>
      <c r="F9" s="686" t="s">
        <v>452</v>
      </c>
      <c r="G9" s="689"/>
    </row>
    <row r="10" spans="1:7">
      <c r="A10" s="685"/>
      <c r="B10" s="686"/>
      <c r="C10" s="689"/>
      <c r="D10" s="689"/>
      <c r="E10" s="687"/>
      <c r="F10" s="686" t="s">
        <v>453</v>
      </c>
      <c r="G10" s="685"/>
    </row>
    <row r="11" spans="1:7">
      <c r="A11" s="685"/>
      <c r="B11" s="686"/>
      <c r="C11" s="689"/>
      <c r="D11" s="689"/>
      <c r="E11" s="687"/>
      <c r="F11" s="686" t="s">
        <v>454</v>
      </c>
      <c r="G11" s="689"/>
    </row>
    <row r="12" spans="1:7">
      <c r="A12" s="689">
        <v>2</v>
      </c>
      <c r="B12" s="686" t="s">
        <v>455</v>
      </c>
      <c r="C12" s="689" t="s">
        <v>449</v>
      </c>
      <c r="D12" s="689"/>
      <c r="E12" s="687" t="s">
        <v>132</v>
      </c>
      <c r="F12" s="686" t="s">
        <v>456</v>
      </c>
      <c r="G12" s="685" t="s">
        <v>705</v>
      </c>
    </row>
    <row r="13" spans="1:7">
      <c r="A13" s="689"/>
      <c r="B13" s="686"/>
      <c r="C13" s="684"/>
      <c r="D13" s="689"/>
      <c r="E13" s="687"/>
      <c r="F13" s="686" t="s">
        <v>457</v>
      </c>
      <c r="G13" s="685"/>
    </row>
    <row r="14" spans="1:7">
      <c r="A14" s="689"/>
      <c r="B14" s="686"/>
      <c r="C14" s="684"/>
      <c r="D14" s="689"/>
      <c r="E14" s="687"/>
      <c r="F14" s="691" t="s">
        <v>458</v>
      </c>
      <c r="G14" s="685"/>
    </row>
    <row r="15" spans="1:7">
      <c r="A15" s="689"/>
      <c r="B15" s="686"/>
      <c r="C15" s="684"/>
      <c r="D15" s="689"/>
      <c r="E15" s="687"/>
      <c r="F15" s="691" t="s">
        <v>788</v>
      </c>
      <c r="G15" s="685"/>
    </row>
    <row r="16" spans="1:7" ht="31.5">
      <c r="A16" s="689">
        <v>3</v>
      </c>
      <c r="B16" s="686" t="s">
        <v>459</v>
      </c>
      <c r="C16" s="689" t="s">
        <v>449</v>
      </c>
      <c r="D16" s="689"/>
      <c r="E16" s="687" t="s">
        <v>132</v>
      </c>
      <c r="F16" s="686" t="s">
        <v>460</v>
      </c>
      <c r="G16" s="685" t="s">
        <v>705</v>
      </c>
    </row>
    <row r="17" spans="1:7" ht="31.5">
      <c r="A17" s="689"/>
      <c r="B17" s="686"/>
      <c r="C17" s="689"/>
      <c r="D17" s="689"/>
      <c r="E17" s="687"/>
      <c r="F17" s="686" t="s">
        <v>461</v>
      </c>
      <c r="G17" s="685"/>
    </row>
    <row r="18" spans="1:7">
      <c r="A18" s="689"/>
      <c r="B18" s="686"/>
      <c r="C18" s="689"/>
      <c r="D18" s="689"/>
      <c r="E18" s="687"/>
      <c r="F18" s="691" t="s">
        <v>789</v>
      </c>
      <c r="G18" s="685"/>
    </row>
    <row r="19" spans="1:7">
      <c r="A19" s="689"/>
      <c r="B19" s="686"/>
      <c r="C19" s="684"/>
      <c r="D19" s="689"/>
      <c r="E19" s="687"/>
      <c r="F19" s="696" t="s">
        <v>790</v>
      </c>
      <c r="G19" s="685"/>
    </row>
    <row r="20" spans="1:7">
      <c r="A20" s="689">
        <v>4</v>
      </c>
      <c r="B20" s="686" t="s">
        <v>783</v>
      </c>
      <c r="C20" s="689" t="s">
        <v>449</v>
      </c>
      <c r="D20" s="689"/>
      <c r="E20" s="687" t="s">
        <v>132</v>
      </c>
      <c r="F20" s="686" t="s">
        <v>462</v>
      </c>
      <c r="G20" s="685" t="s">
        <v>705</v>
      </c>
    </row>
    <row r="21" spans="1:7">
      <c r="A21" s="689"/>
      <c r="B21" s="686"/>
      <c r="C21" s="684"/>
      <c r="D21" s="689"/>
      <c r="E21" s="687"/>
      <c r="F21" s="686" t="s">
        <v>463</v>
      </c>
      <c r="G21" s="685"/>
    </row>
    <row r="22" spans="1:7" ht="31.5">
      <c r="A22" s="689"/>
      <c r="B22" s="686"/>
      <c r="C22" s="684"/>
      <c r="D22" s="689"/>
      <c r="E22" s="687"/>
      <c r="F22" s="686" t="s">
        <v>784</v>
      </c>
      <c r="G22" s="685"/>
    </row>
    <row r="23" spans="1:7">
      <c r="A23" s="689"/>
      <c r="B23" s="686"/>
      <c r="C23" s="684"/>
      <c r="D23" s="689"/>
      <c r="E23" s="687"/>
      <c r="F23" s="697" t="s">
        <v>791</v>
      </c>
      <c r="G23" s="685"/>
    </row>
    <row r="24" spans="1:7" ht="31.5">
      <c r="A24" s="689">
        <v>5</v>
      </c>
      <c r="B24" s="686" t="s">
        <v>785</v>
      </c>
      <c r="C24" s="689" t="s">
        <v>449</v>
      </c>
      <c r="D24" s="689"/>
      <c r="E24" s="687" t="s">
        <v>132</v>
      </c>
      <c r="F24" s="686" t="s">
        <v>464</v>
      </c>
      <c r="G24" s="685" t="s">
        <v>133</v>
      </c>
    </row>
    <row r="25" spans="1:7" ht="31.5">
      <c r="A25" s="689"/>
      <c r="B25" s="686"/>
      <c r="C25" s="684"/>
      <c r="D25" s="689"/>
      <c r="E25" s="687"/>
      <c r="F25" s="686" t="s">
        <v>465</v>
      </c>
      <c r="G25" s="685"/>
    </row>
    <row r="26" spans="1:7">
      <c r="A26" s="697"/>
      <c r="B26" s="698" t="s">
        <v>794</v>
      </c>
      <c r="C26" s="697"/>
      <c r="D26" s="697"/>
      <c r="E26" s="699"/>
      <c r="F26" s="697"/>
      <c r="G26" s="697"/>
    </row>
    <row r="27" spans="1:7">
      <c r="A27" s="697"/>
      <c r="B27" s="700" t="s">
        <v>795</v>
      </c>
      <c r="C27" s="697"/>
      <c r="D27" s="697"/>
      <c r="E27" s="699" t="s">
        <v>132</v>
      </c>
      <c r="F27" s="697"/>
      <c r="G27" s="701" t="s">
        <v>705</v>
      </c>
    </row>
    <row r="28" spans="1:7">
      <c r="A28" s="697"/>
      <c r="B28" s="700" t="s">
        <v>796</v>
      </c>
      <c r="C28" s="697"/>
      <c r="D28" s="697"/>
      <c r="E28" s="699" t="s">
        <v>132</v>
      </c>
      <c r="F28" s="697"/>
      <c r="G28" s="701" t="s">
        <v>705</v>
      </c>
    </row>
    <row r="29" spans="1:7">
      <c r="A29" s="697"/>
      <c r="B29" s="700" t="s">
        <v>797</v>
      </c>
      <c r="C29" s="697"/>
      <c r="D29" s="697"/>
      <c r="E29" s="699" t="s">
        <v>132</v>
      </c>
      <c r="F29" s="697"/>
      <c r="G29" s="701" t="s">
        <v>705</v>
      </c>
    </row>
    <row r="30" spans="1:7">
      <c r="A30" s="697"/>
      <c r="B30" s="700" t="s">
        <v>798</v>
      </c>
      <c r="C30" s="697"/>
      <c r="D30" s="697"/>
      <c r="E30" s="699" t="s">
        <v>132</v>
      </c>
      <c r="F30" s="697"/>
      <c r="G30" s="701" t="s">
        <v>705</v>
      </c>
    </row>
    <row r="31" spans="1:7">
      <c r="A31" s="697"/>
      <c r="B31" s="700" t="s">
        <v>799</v>
      </c>
      <c r="C31" s="697"/>
      <c r="D31" s="697"/>
      <c r="E31" s="699" t="s">
        <v>132</v>
      </c>
      <c r="F31" s="697"/>
      <c r="G31" s="701" t="s">
        <v>134</v>
      </c>
    </row>
    <row r="32" spans="1:7">
      <c r="A32" s="697"/>
      <c r="B32" s="700" t="s">
        <v>800</v>
      </c>
      <c r="C32" s="697"/>
      <c r="D32" s="697"/>
      <c r="E32" s="699" t="s">
        <v>132</v>
      </c>
      <c r="F32" s="697"/>
      <c r="G32" s="701" t="s">
        <v>134</v>
      </c>
    </row>
    <row r="33" spans="1:7">
      <c r="A33" s="697"/>
      <c r="B33" s="700" t="s">
        <v>801</v>
      </c>
      <c r="C33" s="697"/>
      <c r="D33" s="697"/>
      <c r="E33" s="699" t="s">
        <v>132</v>
      </c>
      <c r="F33" s="697"/>
      <c r="G33" s="701" t="s">
        <v>705</v>
      </c>
    </row>
    <row r="34" spans="1:7">
      <c r="A34" s="697"/>
      <c r="B34" s="700" t="s">
        <v>802</v>
      </c>
      <c r="C34" s="697"/>
      <c r="D34" s="697"/>
      <c r="E34" s="699" t="s">
        <v>132</v>
      </c>
      <c r="F34" s="697"/>
      <c r="G34" s="701" t="s">
        <v>705</v>
      </c>
    </row>
    <row r="35" spans="1:7">
      <c r="A35" s="697"/>
      <c r="B35" s="700" t="s">
        <v>803</v>
      </c>
      <c r="C35" s="697"/>
      <c r="D35" s="697"/>
      <c r="E35" s="699" t="s">
        <v>132</v>
      </c>
      <c r="F35" s="697"/>
      <c r="G35" s="701" t="s">
        <v>134</v>
      </c>
    </row>
    <row r="36" spans="1:7">
      <c r="A36" s="697"/>
      <c r="B36" s="686" t="s">
        <v>804</v>
      </c>
      <c r="C36" s="697"/>
      <c r="D36" s="697"/>
      <c r="E36" s="699" t="s">
        <v>132</v>
      </c>
      <c r="F36" s="697"/>
      <c r="G36" s="701" t="s">
        <v>134</v>
      </c>
    </row>
    <row r="37" spans="1:7">
      <c r="A37" s="697"/>
      <c r="B37" s="698" t="s">
        <v>805</v>
      </c>
      <c r="C37" s="697"/>
      <c r="D37" s="697"/>
      <c r="E37" s="699"/>
      <c r="F37" s="697"/>
      <c r="G37" s="701"/>
    </row>
    <row r="38" spans="1:7">
      <c r="A38" s="697"/>
      <c r="B38" s="702" t="s">
        <v>806</v>
      </c>
      <c r="C38" s="697"/>
      <c r="D38" s="697"/>
      <c r="E38" s="699"/>
      <c r="F38" s="697"/>
      <c r="G38" s="701"/>
    </row>
    <row r="39" spans="1:7">
      <c r="A39" s="697"/>
      <c r="B39" s="686" t="s">
        <v>807</v>
      </c>
      <c r="C39" s="697"/>
      <c r="D39" s="697"/>
      <c r="E39" s="699" t="s">
        <v>132</v>
      </c>
      <c r="F39" s="697"/>
      <c r="G39" s="701" t="s">
        <v>705</v>
      </c>
    </row>
    <row r="40" spans="1:7">
      <c r="A40" s="697"/>
      <c r="B40" s="686" t="s">
        <v>808</v>
      </c>
      <c r="C40" s="697"/>
      <c r="D40" s="697"/>
      <c r="E40" s="699" t="s">
        <v>132</v>
      </c>
      <c r="F40" s="697"/>
      <c r="G40" s="701" t="s">
        <v>705</v>
      </c>
    </row>
    <row r="41" spans="1:7">
      <c r="A41" s="697"/>
      <c r="B41" s="686" t="s">
        <v>809</v>
      </c>
      <c r="C41" s="697"/>
      <c r="D41" s="697"/>
      <c r="E41" s="699" t="s">
        <v>132</v>
      </c>
      <c r="F41" s="697"/>
      <c r="G41" s="701" t="s">
        <v>134</v>
      </c>
    </row>
    <row r="42" spans="1:7">
      <c r="A42" s="697"/>
      <c r="B42" s="686" t="s">
        <v>810</v>
      </c>
      <c r="C42" s="697"/>
      <c r="D42" s="697"/>
      <c r="E42" s="699" t="s">
        <v>132</v>
      </c>
      <c r="F42" s="697"/>
      <c r="G42" s="701" t="s">
        <v>134</v>
      </c>
    </row>
    <row r="43" spans="1:7">
      <c r="A43" s="697"/>
      <c r="B43" s="686" t="s">
        <v>811</v>
      </c>
      <c r="C43" s="697"/>
      <c r="D43" s="697"/>
      <c r="E43" s="699" t="s">
        <v>132</v>
      </c>
      <c r="F43" s="697"/>
      <c r="G43" s="701" t="s">
        <v>705</v>
      </c>
    </row>
    <row r="44" spans="1:7">
      <c r="A44" s="697"/>
      <c r="B44" s="700" t="s">
        <v>803</v>
      </c>
      <c r="C44" s="697"/>
      <c r="D44" s="697"/>
      <c r="E44" s="699" t="s">
        <v>132</v>
      </c>
      <c r="F44" s="697"/>
      <c r="G44" s="701" t="s">
        <v>134</v>
      </c>
    </row>
    <row r="45" spans="1:7">
      <c r="A45" s="697"/>
      <c r="B45" s="686" t="s">
        <v>804</v>
      </c>
      <c r="C45" s="697"/>
      <c r="D45" s="697"/>
      <c r="E45" s="699" t="s">
        <v>132</v>
      </c>
      <c r="F45" s="697"/>
      <c r="G45" s="701" t="s">
        <v>134</v>
      </c>
    </row>
    <row r="46" spans="1:7">
      <c r="A46" s="697"/>
      <c r="B46" s="702" t="s">
        <v>812</v>
      </c>
      <c r="C46" s="697"/>
      <c r="D46" s="697"/>
      <c r="E46" s="699"/>
      <c r="F46" s="697"/>
      <c r="G46" s="701"/>
    </row>
    <row r="47" spans="1:7">
      <c r="A47" s="697"/>
      <c r="B47" s="686" t="s">
        <v>813</v>
      </c>
      <c r="C47" s="697"/>
      <c r="D47" s="697"/>
      <c r="E47" s="699" t="s">
        <v>132</v>
      </c>
      <c r="F47" s="697"/>
      <c r="G47" s="701" t="s">
        <v>705</v>
      </c>
    </row>
    <row r="48" spans="1:7">
      <c r="A48" s="697"/>
      <c r="B48" s="686" t="s">
        <v>808</v>
      </c>
      <c r="C48" s="697"/>
      <c r="D48" s="697"/>
      <c r="E48" s="699" t="s">
        <v>132</v>
      </c>
      <c r="F48" s="697"/>
      <c r="G48" s="701" t="s">
        <v>705</v>
      </c>
    </row>
    <row r="49" spans="1:7">
      <c r="A49" s="697"/>
      <c r="B49" s="686" t="s">
        <v>814</v>
      </c>
      <c r="C49" s="697"/>
      <c r="D49" s="697"/>
      <c r="E49" s="699" t="s">
        <v>132</v>
      </c>
      <c r="F49" s="697"/>
      <c r="G49" s="701" t="s">
        <v>705</v>
      </c>
    </row>
    <row r="50" spans="1:7">
      <c r="A50" s="697"/>
      <c r="B50" s="686" t="s">
        <v>815</v>
      </c>
      <c r="C50" s="697"/>
      <c r="D50" s="697"/>
      <c r="E50" s="699" t="s">
        <v>132</v>
      </c>
      <c r="F50" s="697"/>
      <c r="G50" s="701" t="s">
        <v>705</v>
      </c>
    </row>
    <row r="51" spans="1:7">
      <c r="A51" s="697"/>
      <c r="B51" s="700" t="s">
        <v>803</v>
      </c>
      <c r="C51" s="697"/>
      <c r="D51" s="697"/>
      <c r="E51" s="699" t="s">
        <v>132</v>
      </c>
      <c r="F51" s="697"/>
      <c r="G51" s="701" t="s">
        <v>134</v>
      </c>
    </row>
    <row r="52" spans="1:7">
      <c r="A52" s="697"/>
      <c r="B52" s="686" t="s">
        <v>804</v>
      </c>
      <c r="C52" s="697"/>
      <c r="D52" s="697"/>
      <c r="E52" s="699" t="s">
        <v>132</v>
      </c>
      <c r="F52" s="697"/>
      <c r="G52" s="701" t="s">
        <v>134</v>
      </c>
    </row>
    <row r="53" spans="1:7">
      <c r="A53" s="697"/>
      <c r="B53" s="702" t="s">
        <v>816</v>
      </c>
      <c r="C53" s="697"/>
      <c r="D53" s="697"/>
      <c r="E53" s="699"/>
      <c r="F53" s="697"/>
      <c r="G53" s="701"/>
    </row>
    <row r="54" spans="1:7">
      <c r="A54" s="697"/>
      <c r="B54" s="700" t="s">
        <v>817</v>
      </c>
      <c r="C54" s="697"/>
      <c r="D54" s="697"/>
      <c r="E54" s="699" t="s">
        <v>132</v>
      </c>
      <c r="F54" s="697"/>
      <c r="G54" s="701" t="s">
        <v>705</v>
      </c>
    </row>
    <row r="55" spans="1:7">
      <c r="A55" s="697"/>
      <c r="B55" s="700" t="s">
        <v>818</v>
      </c>
      <c r="C55" s="697"/>
      <c r="D55" s="697"/>
      <c r="E55" s="699" t="s">
        <v>132</v>
      </c>
      <c r="F55" s="697"/>
      <c r="G55" s="701" t="s">
        <v>705</v>
      </c>
    </row>
    <row r="56" spans="1:7">
      <c r="A56" s="697"/>
      <c r="B56" s="700" t="s">
        <v>819</v>
      </c>
      <c r="C56" s="697"/>
      <c r="D56" s="697"/>
      <c r="E56" s="699" t="s">
        <v>132</v>
      </c>
      <c r="F56" s="697"/>
      <c r="G56" s="701" t="s">
        <v>705</v>
      </c>
    </row>
    <row r="57" spans="1:7">
      <c r="A57" s="697"/>
      <c r="B57" s="700" t="s">
        <v>811</v>
      </c>
      <c r="C57" s="697"/>
      <c r="D57" s="697"/>
      <c r="E57" s="699" t="s">
        <v>132</v>
      </c>
      <c r="F57" s="697"/>
      <c r="G57" s="701" t="s">
        <v>705</v>
      </c>
    </row>
    <row r="58" spans="1:7">
      <c r="A58" s="697"/>
      <c r="B58" s="700" t="s">
        <v>803</v>
      </c>
      <c r="C58" s="697"/>
      <c r="D58" s="697"/>
      <c r="E58" s="699" t="s">
        <v>132</v>
      </c>
      <c r="F58" s="697"/>
      <c r="G58" s="701" t="s">
        <v>134</v>
      </c>
    </row>
    <row r="59" spans="1:7">
      <c r="A59" s="697"/>
      <c r="B59" s="686" t="s">
        <v>804</v>
      </c>
      <c r="C59" s="697"/>
      <c r="D59" s="697"/>
      <c r="E59" s="699" t="s">
        <v>132</v>
      </c>
      <c r="F59" s="697"/>
      <c r="G59" s="701" t="s">
        <v>134</v>
      </c>
    </row>
    <row r="60" spans="1:7">
      <c r="A60" s="697"/>
      <c r="B60" s="702" t="s">
        <v>820</v>
      </c>
      <c r="C60" s="697"/>
      <c r="D60" s="697"/>
      <c r="E60" s="699"/>
      <c r="F60" s="697"/>
      <c r="G60" s="701"/>
    </row>
    <row r="61" spans="1:7">
      <c r="A61" s="697"/>
      <c r="B61" s="700" t="s">
        <v>821</v>
      </c>
      <c r="C61" s="697"/>
      <c r="D61" s="697"/>
      <c r="E61" s="699" t="s">
        <v>132</v>
      </c>
      <c r="F61" s="697"/>
      <c r="G61" s="701" t="s">
        <v>705</v>
      </c>
    </row>
    <row r="62" spans="1:7">
      <c r="A62" s="697"/>
      <c r="B62" s="700" t="s">
        <v>822</v>
      </c>
      <c r="C62" s="697"/>
      <c r="D62" s="697"/>
      <c r="E62" s="699" t="s">
        <v>132</v>
      </c>
      <c r="F62" s="697"/>
      <c r="G62" s="701" t="s">
        <v>705</v>
      </c>
    </row>
    <row r="63" spans="1:7">
      <c r="A63" s="697"/>
      <c r="B63" s="700" t="s">
        <v>811</v>
      </c>
      <c r="C63" s="697"/>
      <c r="D63" s="697"/>
      <c r="E63" s="699" t="s">
        <v>132</v>
      </c>
      <c r="F63" s="697"/>
      <c r="G63" s="701" t="s">
        <v>705</v>
      </c>
    </row>
    <row r="64" spans="1:7">
      <c r="A64" s="697"/>
      <c r="B64" s="700" t="s">
        <v>803</v>
      </c>
      <c r="C64" s="697"/>
      <c r="D64" s="697"/>
      <c r="E64" s="699" t="s">
        <v>132</v>
      </c>
      <c r="F64" s="697"/>
      <c r="G64" s="701" t="s">
        <v>134</v>
      </c>
    </row>
    <row r="65" spans="1:7">
      <c r="A65" s="697"/>
      <c r="B65" s="686" t="s">
        <v>804</v>
      </c>
      <c r="C65" s="697"/>
      <c r="D65" s="697"/>
      <c r="E65" s="699" t="s">
        <v>132</v>
      </c>
      <c r="F65" s="697"/>
      <c r="G65" s="701" t="s">
        <v>134</v>
      </c>
    </row>
    <row r="66" spans="1:7">
      <c r="A66" s="697"/>
      <c r="B66" s="702" t="s">
        <v>823</v>
      </c>
      <c r="C66" s="697"/>
      <c r="D66" s="697"/>
      <c r="E66" s="699"/>
      <c r="F66" s="697"/>
      <c r="G66" s="701" t="s">
        <v>705</v>
      </c>
    </row>
    <row r="67" spans="1:7">
      <c r="A67" s="697"/>
      <c r="B67" s="702"/>
      <c r="C67" s="697"/>
      <c r="D67" s="697"/>
      <c r="E67" s="699" t="s">
        <v>132</v>
      </c>
      <c r="F67" s="697"/>
      <c r="G67" s="701" t="s">
        <v>705</v>
      </c>
    </row>
    <row r="68" spans="1:7">
      <c r="A68" s="697"/>
      <c r="B68" s="702"/>
      <c r="C68" s="697"/>
      <c r="D68" s="697"/>
      <c r="E68" s="699"/>
      <c r="F68" s="697"/>
      <c r="G68" s="701" t="s">
        <v>705</v>
      </c>
    </row>
    <row r="69" spans="1:7">
      <c r="A69" s="697"/>
      <c r="B69" s="702"/>
      <c r="C69" s="697"/>
      <c r="D69" s="697"/>
      <c r="E69" s="699" t="s">
        <v>132</v>
      </c>
      <c r="F69" s="697"/>
      <c r="G69" s="701" t="s">
        <v>705</v>
      </c>
    </row>
    <row r="70" spans="1:7">
      <c r="A70" s="697"/>
      <c r="B70" s="700" t="s">
        <v>803</v>
      </c>
      <c r="C70" s="697"/>
      <c r="D70" s="697"/>
      <c r="E70" s="699" t="s">
        <v>132</v>
      </c>
      <c r="F70" s="697"/>
      <c r="G70" s="701" t="s">
        <v>134</v>
      </c>
    </row>
    <row r="71" spans="1:7">
      <c r="A71" s="697"/>
      <c r="B71" s="686" t="s">
        <v>804</v>
      </c>
      <c r="C71" s="697"/>
      <c r="D71" s="697"/>
      <c r="E71" s="699" t="s">
        <v>132</v>
      </c>
      <c r="F71" s="697"/>
      <c r="G71" s="701" t="s">
        <v>134</v>
      </c>
    </row>
    <row r="72" spans="1:7">
      <c r="A72" s="697"/>
      <c r="B72" s="698" t="s">
        <v>824</v>
      </c>
      <c r="C72" s="697"/>
      <c r="D72" s="697"/>
      <c r="E72" s="699"/>
      <c r="F72" s="697"/>
      <c r="G72" s="701"/>
    </row>
    <row r="73" spans="1:7">
      <c r="A73" s="697"/>
      <c r="B73" s="698"/>
      <c r="C73" s="697"/>
      <c r="D73" s="697"/>
      <c r="E73" s="699" t="s">
        <v>132</v>
      </c>
      <c r="F73" s="697"/>
      <c r="G73" s="701" t="s">
        <v>705</v>
      </c>
    </row>
    <row r="74" spans="1:7">
      <c r="A74" s="697"/>
      <c r="B74" s="698"/>
      <c r="C74" s="697"/>
      <c r="D74" s="697"/>
      <c r="E74" s="699"/>
      <c r="F74" s="697"/>
      <c r="G74" s="701" t="s">
        <v>705</v>
      </c>
    </row>
    <row r="75" spans="1:7">
      <c r="A75" s="697"/>
      <c r="B75" s="698"/>
      <c r="C75" s="697"/>
      <c r="D75" s="697"/>
      <c r="E75" s="699" t="s">
        <v>132</v>
      </c>
      <c r="F75" s="697"/>
      <c r="G75" s="701" t="s">
        <v>705</v>
      </c>
    </row>
    <row r="76" spans="1:7">
      <c r="A76" s="697"/>
      <c r="B76" s="700" t="s">
        <v>803</v>
      </c>
      <c r="C76" s="697"/>
      <c r="D76" s="697"/>
      <c r="E76" s="699" t="s">
        <v>132</v>
      </c>
      <c r="F76" s="697"/>
      <c r="G76" s="701" t="s">
        <v>134</v>
      </c>
    </row>
    <row r="77" spans="1:7">
      <c r="A77" s="697"/>
      <c r="B77" s="686" t="s">
        <v>804</v>
      </c>
      <c r="C77" s="697"/>
      <c r="D77" s="697"/>
      <c r="E77" s="699" t="s">
        <v>132</v>
      </c>
      <c r="F77" s="697"/>
      <c r="G77" s="701" t="s">
        <v>134</v>
      </c>
    </row>
    <row r="78" spans="1:7">
      <c r="A78" s="697"/>
      <c r="B78" s="703" t="s">
        <v>825</v>
      </c>
      <c r="C78" s="697"/>
      <c r="D78" s="697"/>
      <c r="E78" s="699"/>
      <c r="F78" s="697"/>
      <c r="G78" s="701"/>
    </row>
    <row r="79" spans="1:7">
      <c r="A79" s="697"/>
      <c r="B79" s="700"/>
      <c r="C79" s="697"/>
      <c r="D79" s="697"/>
      <c r="E79" s="699" t="s">
        <v>132</v>
      </c>
      <c r="F79" s="697"/>
      <c r="G79" s="701" t="s">
        <v>705</v>
      </c>
    </row>
    <row r="80" spans="1:7">
      <c r="A80" s="697"/>
      <c r="B80" s="700"/>
      <c r="C80" s="697"/>
      <c r="D80" s="697"/>
      <c r="E80" s="699"/>
      <c r="F80" s="697"/>
      <c r="G80" s="701" t="s">
        <v>705</v>
      </c>
    </row>
    <row r="81" spans="1:7">
      <c r="A81" s="697"/>
      <c r="B81" s="700"/>
      <c r="C81" s="697"/>
      <c r="D81" s="697"/>
      <c r="E81" s="699" t="s">
        <v>132</v>
      </c>
      <c r="F81" s="697"/>
      <c r="G81" s="701" t="s">
        <v>705</v>
      </c>
    </row>
    <row r="82" spans="1:7">
      <c r="A82" s="697"/>
      <c r="B82" s="700" t="s">
        <v>803</v>
      </c>
      <c r="C82" s="697"/>
      <c r="D82" s="697"/>
      <c r="E82" s="699" t="s">
        <v>132</v>
      </c>
      <c r="F82" s="697"/>
      <c r="G82" s="701" t="s">
        <v>134</v>
      </c>
    </row>
    <row r="83" spans="1:7">
      <c r="A83" s="697"/>
      <c r="B83" s="686" t="s">
        <v>804</v>
      </c>
      <c r="C83" s="697"/>
      <c r="D83" s="697"/>
      <c r="E83" s="699" t="s">
        <v>132</v>
      </c>
      <c r="F83" s="697"/>
      <c r="G83" s="701" t="s">
        <v>134</v>
      </c>
    </row>
    <row r="84" spans="1:7">
      <c r="A84" s="697"/>
      <c r="B84" s="703" t="s">
        <v>826</v>
      </c>
      <c r="C84" s="697"/>
      <c r="D84" s="697"/>
      <c r="E84" s="699"/>
      <c r="F84" s="697"/>
      <c r="G84" s="701"/>
    </row>
    <row r="85" spans="1:7">
      <c r="A85" s="697"/>
      <c r="B85" s="700"/>
      <c r="C85" s="697"/>
      <c r="D85" s="697"/>
      <c r="E85" s="699" t="s">
        <v>132</v>
      </c>
      <c r="F85" s="697"/>
      <c r="G85" s="701" t="s">
        <v>705</v>
      </c>
    </row>
    <row r="86" spans="1:7">
      <c r="A86" s="697"/>
      <c r="B86" s="700"/>
      <c r="C86" s="697"/>
      <c r="D86" s="697"/>
      <c r="E86" s="699"/>
      <c r="F86" s="697"/>
      <c r="G86" s="701" t="s">
        <v>705</v>
      </c>
    </row>
    <row r="87" spans="1:7">
      <c r="A87" s="697"/>
      <c r="B87" s="700"/>
      <c r="C87" s="697"/>
      <c r="D87" s="697"/>
      <c r="E87" s="699" t="s">
        <v>132</v>
      </c>
      <c r="F87" s="697"/>
      <c r="G87" s="701" t="s">
        <v>705</v>
      </c>
    </row>
    <row r="88" spans="1:7">
      <c r="A88" s="697"/>
      <c r="B88" s="700" t="s">
        <v>803</v>
      </c>
      <c r="C88" s="697"/>
      <c r="D88" s="697"/>
      <c r="E88" s="699" t="s">
        <v>132</v>
      </c>
      <c r="F88" s="697"/>
      <c r="G88" s="701" t="s">
        <v>134</v>
      </c>
    </row>
    <row r="89" spans="1:7">
      <c r="A89" s="697"/>
      <c r="B89" s="686" t="s">
        <v>804</v>
      </c>
      <c r="C89" s="697"/>
      <c r="D89" s="697"/>
      <c r="E89" s="699" t="s">
        <v>132</v>
      </c>
      <c r="F89" s="697"/>
      <c r="G89" s="701" t="s">
        <v>134</v>
      </c>
    </row>
    <row r="90" spans="1:7">
      <c r="A90" s="697"/>
      <c r="B90" s="703" t="s">
        <v>827</v>
      </c>
      <c r="C90" s="697"/>
      <c r="D90" s="697"/>
      <c r="E90" s="699"/>
      <c r="F90" s="697"/>
      <c r="G90" s="701"/>
    </row>
    <row r="91" spans="1:7">
      <c r="A91" s="697"/>
      <c r="B91" s="700" t="s">
        <v>828</v>
      </c>
      <c r="C91" s="697"/>
      <c r="D91" s="697"/>
      <c r="E91" s="699" t="s">
        <v>132</v>
      </c>
      <c r="F91" s="697"/>
      <c r="G91" s="701" t="s">
        <v>705</v>
      </c>
    </row>
    <row r="92" spans="1:7">
      <c r="A92" s="697"/>
      <c r="B92" s="700" t="s">
        <v>829</v>
      </c>
      <c r="C92" s="697"/>
      <c r="D92" s="697"/>
      <c r="E92" s="699" t="s">
        <v>132</v>
      </c>
      <c r="F92" s="697"/>
      <c r="G92" s="701" t="s">
        <v>705</v>
      </c>
    </row>
    <row r="93" spans="1:7">
      <c r="A93" s="697"/>
      <c r="B93" s="700" t="s">
        <v>830</v>
      </c>
      <c r="C93" s="697"/>
      <c r="D93" s="697"/>
      <c r="E93" s="699" t="s">
        <v>132</v>
      </c>
      <c r="F93" s="697"/>
      <c r="G93" s="701" t="s">
        <v>705</v>
      </c>
    </row>
    <row r="94" spans="1:7">
      <c r="A94" s="697"/>
      <c r="B94" s="700" t="s">
        <v>831</v>
      </c>
      <c r="C94" s="697"/>
      <c r="D94" s="697"/>
      <c r="E94" s="699" t="s">
        <v>132</v>
      </c>
      <c r="F94" s="697"/>
      <c r="G94" s="701" t="s">
        <v>705</v>
      </c>
    </row>
    <row r="95" spans="1:7">
      <c r="A95" s="697"/>
      <c r="B95" s="700" t="s">
        <v>832</v>
      </c>
      <c r="C95" s="697"/>
      <c r="D95" s="697"/>
      <c r="E95" s="699" t="s">
        <v>132</v>
      </c>
      <c r="F95" s="697"/>
      <c r="G95" s="701" t="s">
        <v>705</v>
      </c>
    </row>
    <row r="96" spans="1:7">
      <c r="A96" s="697"/>
      <c r="B96" s="700" t="s">
        <v>833</v>
      </c>
      <c r="C96" s="697"/>
      <c r="D96" s="697"/>
      <c r="E96" s="699" t="s">
        <v>132</v>
      </c>
      <c r="F96" s="697"/>
      <c r="G96" s="701" t="s">
        <v>705</v>
      </c>
    </row>
    <row r="97" spans="1:7">
      <c r="A97" s="697"/>
      <c r="B97" s="703" t="s">
        <v>834</v>
      </c>
      <c r="C97" s="697"/>
      <c r="D97" s="697"/>
      <c r="E97" s="699"/>
      <c r="F97" s="697"/>
      <c r="G97" s="701"/>
    </row>
    <row r="98" spans="1:7">
      <c r="A98" s="697"/>
      <c r="B98" s="700"/>
      <c r="C98" s="697"/>
      <c r="D98" s="697"/>
      <c r="E98" s="699" t="s">
        <v>162</v>
      </c>
      <c r="F98" s="697"/>
      <c r="G98" s="701" t="s">
        <v>134</v>
      </c>
    </row>
    <row r="99" spans="1:7">
      <c r="A99" s="697"/>
      <c r="B99" s="700"/>
      <c r="C99" s="697"/>
      <c r="D99" s="697"/>
      <c r="E99" s="699" t="s">
        <v>162</v>
      </c>
      <c r="F99" s="697"/>
      <c r="G99" s="701" t="s">
        <v>134</v>
      </c>
    </row>
    <row r="100" spans="1:7">
      <c r="A100" s="697"/>
      <c r="B100" s="700"/>
      <c r="C100" s="697"/>
      <c r="D100" s="697"/>
      <c r="E100" s="699" t="s">
        <v>162</v>
      </c>
      <c r="F100" s="697"/>
      <c r="G100" s="701" t="s">
        <v>134</v>
      </c>
    </row>
    <row r="101" spans="1:7">
      <c r="A101" s="697"/>
      <c r="B101" s="703" t="s">
        <v>835</v>
      </c>
      <c r="C101" s="697"/>
      <c r="D101" s="697"/>
      <c r="E101" s="699"/>
      <c r="F101" s="697"/>
      <c r="G101" s="701"/>
    </row>
    <row r="102" spans="1:7">
      <c r="A102" s="697"/>
      <c r="B102" s="700"/>
      <c r="C102" s="697"/>
      <c r="D102" s="697"/>
      <c r="E102" s="699" t="s">
        <v>132</v>
      </c>
      <c r="F102" s="697"/>
      <c r="G102" s="701" t="s">
        <v>705</v>
      </c>
    </row>
    <row r="103" spans="1:7">
      <c r="A103" s="697"/>
      <c r="B103" s="700"/>
      <c r="C103" s="697"/>
      <c r="D103" s="697"/>
      <c r="E103" s="699" t="s">
        <v>132</v>
      </c>
      <c r="F103" s="697"/>
      <c r="G103" s="701" t="s">
        <v>705</v>
      </c>
    </row>
    <row r="104" spans="1:7">
      <c r="A104" s="697"/>
      <c r="B104" s="700"/>
      <c r="C104" s="697"/>
      <c r="D104" s="697"/>
      <c r="E104" s="699" t="s">
        <v>132</v>
      </c>
      <c r="F104" s="697"/>
      <c r="G104" s="701" t="s">
        <v>705</v>
      </c>
    </row>
    <row r="105" spans="1:7">
      <c r="A105" s="697"/>
      <c r="B105" s="700"/>
      <c r="C105" s="697"/>
      <c r="D105" s="697"/>
      <c r="E105" s="699" t="s">
        <v>132</v>
      </c>
      <c r="F105" s="697"/>
      <c r="G105" s="701" t="s">
        <v>705</v>
      </c>
    </row>
    <row r="106" spans="1:7">
      <c r="A106" s="697"/>
      <c r="B106" s="700"/>
      <c r="C106" s="697"/>
      <c r="D106" s="697"/>
      <c r="E106" s="699" t="s">
        <v>132</v>
      </c>
      <c r="F106" s="697"/>
      <c r="G106" s="701" t="s">
        <v>705</v>
      </c>
    </row>
    <row r="107" spans="1:7">
      <c r="B107" s="703" t="s">
        <v>836</v>
      </c>
      <c r="C107" s="697"/>
      <c r="D107" s="697"/>
      <c r="E107" s="699"/>
      <c r="F107" s="697"/>
      <c r="G107" s="701"/>
    </row>
    <row r="108" spans="1:7">
      <c r="B108" s="700"/>
      <c r="C108" s="697"/>
      <c r="D108" s="697"/>
      <c r="E108" s="699" t="s">
        <v>132</v>
      </c>
      <c r="F108" s="697"/>
      <c r="G108" s="701" t="s">
        <v>705</v>
      </c>
    </row>
    <row r="109" spans="1:7">
      <c r="B109" s="700"/>
      <c r="C109" s="697"/>
      <c r="D109" s="697"/>
      <c r="E109" s="699" t="s">
        <v>132</v>
      </c>
      <c r="F109" s="697"/>
      <c r="G109" s="701" t="s">
        <v>705</v>
      </c>
    </row>
    <row r="110" spans="1:7">
      <c r="B110" s="700"/>
      <c r="C110" s="697"/>
      <c r="D110" s="697"/>
      <c r="E110" s="699" t="s">
        <v>132</v>
      </c>
      <c r="F110" s="697"/>
      <c r="G110" s="701" t="s">
        <v>705</v>
      </c>
    </row>
    <row r="111" spans="1:7">
      <c r="B111" s="700"/>
      <c r="C111" s="697"/>
      <c r="D111" s="697"/>
      <c r="E111" s="699" t="s">
        <v>132</v>
      </c>
      <c r="F111" s="697"/>
      <c r="G111" s="701" t="s">
        <v>705</v>
      </c>
    </row>
    <row r="112" spans="1:7">
      <c r="B112" s="700"/>
      <c r="C112" s="697"/>
      <c r="D112" s="697"/>
      <c r="E112" s="699" t="s">
        <v>132</v>
      </c>
      <c r="F112" s="697"/>
      <c r="G112" s="701" t="s">
        <v>705</v>
      </c>
    </row>
  </sheetData>
  <mergeCells count="3">
    <mergeCell ref="A1:B1"/>
    <mergeCell ref="A2:F2"/>
    <mergeCell ref="A3:F3"/>
  </mergeCells>
  <pageMargins left="0.7" right="0.7" top="0.75" bottom="0.75" header="0.3" footer="0.3"/>
  <pageSetup scale="8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39997558519241921"/>
  </sheetPr>
  <dimension ref="A1:D10"/>
  <sheetViews>
    <sheetView zoomScale="75" workbookViewId="0">
      <selection activeCell="B7" sqref="B7"/>
    </sheetView>
  </sheetViews>
  <sheetFormatPr defaultColWidth="3.7109375" defaultRowHeight="20.100000000000001" customHeight="1"/>
  <cols>
    <col min="1" max="1" width="5.7109375" style="123" customWidth="1"/>
    <col min="2" max="2" width="51.140625" style="123" customWidth="1"/>
    <col min="3" max="3" width="31.42578125" style="123" customWidth="1"/>
    <col min="4" max="4" width="24.42578125" style="123" customWidth="1"/>
    <col min="5" max="16384" width="3.7109375" style="123"/>
  </cols>
  <sheetData>
    <row r="1" spans="1:4" ht="26.25" customHeight="1">
      <c r="A1" s="122" t="s">
        <v>710</v>
      </c>
    </row>
    <row r="2" spans="1:4" s="124" customFormat="1" ht="63.75" customHeight="1">
      <c r="A2" s="1047" t="s">
        <v>135</v>
      </c>
      <c r="B2" s="1048"/>
      <c r="C2" s="1048"/>
      <c r="D2" s="1048"/>
    </row>
    <row r="3" spans="1:4" s="124" customFormat="1" ht="24.75" customHeight="1">
      <c r="A3" s="1047" t="str">
        <f>'B3.Gpm'!A3</f>
        <v xml:space="preserve">Phần mềm ứng dụng </v>
      </c>
      <c r="B3" s="1047"/>
      <c r="C3" s="1047"/>
      <c r="D3" s="1047"/>
    </row>
    <row r="4" spans="1:4" s="124" customFormat="1" ht="13.5" customHeight="1">
      <c r="A4" s="125"/>
      <c r="B4" s="126"/>
      <c r="C4" s="126"/>
      <c r="D4" s="126"/>
    </row>
    <row r="5" spans="1:4" ht="33.75" customHeight="1">
      <c r="A5" s="127" t="s">
        <v>47</v>
      </c>
      <c r="B5" s="127" t="s">
        <v>136</v>
      </c>
      <c r="C5" s="127" t="s">
        <v>137</v>
      </c>
      <c r="D5" s="127" t="s">
        <v>138</v>
      </c>
    </row>
    <row r="6" spans="1:4" ht="28.5" customHeight="1">
      <c r="A6" s="303">
        <v>1</v>
      </c>
      <c r="B6" s="129" t="s">
        <v>449</v>
      </c>
      <c r="C6" s="129" t="s">
        <v>139</v>
      </c>
      <c r="D6" s="128" t="s">
        <v>134</v>
      </c>
    </row>
    <row r="7" spans="1:4" ht="28.5" customHeight="1">
      <c r="A7" s="303">
        <v>2</v>
      </c>
      <c r="B7" s="304" t="s">
        <v>786</v>
      </c>
      <c r="C7" s="129" t="s">
        <v>139</v>
      </c>
      <c r="D7" s="128" t="s">
        <v>134</v>
      </c>
    </row>
    <row r="8" spans="1:4" ht="28.5" customHeight="1">
      <c r="A8" s="313"/>
      <c r="B8" s="159"/>
      <c r="C8" s="159"/>
      <c r="D8" s="313"/>
    </row>
    <row r="9" spans="1:4" ht="20.100000000000001" customHeight="1">
      <c r="A9" s="1049" t="s">
        <v>140</v>
      </c>
      <c r="B9" s="1049"/>
      <c r="C9" s="1049"/>
      <c r="D9" s="1049"/>
    </row>
    <row r="10" spans="1:4" ht="20.100000000000001" customHeight="1">
      <c r="A10" s="1050" t="s">
        <v>141</v>
      </c>
      <c r="B10" s="1050"/>
      <c r="C10" s="1050"/>
      <c r="D10" s="1050"/>
    </row>
  </sheetData>
  <mergeCells count="4">
    <mergeCell ref="A2:D2"/>
    <mergeCell ref="A3:D3"/>
    <mergeCell ref="A9:D9"/>
    <mergeCell ref="A10:D10"/>
  </mergeCells>
  <pageMargins left="1.23" right="0.8" top="1" bottom="1" header="0.5" footer="0.5"/>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39997558519241921"/>
  </sheetPr>
  <dimension ref="A1:E10"/>
  <sheetViews>
    <sheetView zoomScale="75" workbookViewId="0">
      <selection activeCell="C9" sqref="C9"/>
    </sheetView>
  </sheetViews>
  <sheetFormatPr defaultColWidth="9.140625" defaultRowHeight="20.100000000000001" customHeight="1"/>
  <cols>
    <col min="1" max="1" width="5.85546875" style="138" customWidth="1"/>
    <col min="2" max="2" width="38.42578125" style="131" customWidth="1"/>
    <col min="3" max="3" width="16.7109375" style="131" customWidth="1"/>
    <col min="4" max="4" width="21.42578125" style="131" customWidth="1"/>
    <col min="5" max="5" width="33.140625" style="131" customWidth="1"/>
    <col min="6" max="16384" width="9.140625" style="131"/>
  </cols>
  <sheetData>
    <row r="1" spans="1:5" ht="31.5" customHeight="1">
      <c r="A1" s="130" t="s">
        <v>711</v>
      </c>
    </row>
    <row r="2" spans="1:5" ht="54.75" customHeight="1">
      <c r="A2" s="1047" t="s">
        <v>135</v>
      </c>
      <c r="B2" s="1048"/>
      <c r="C2" s="1048"/>
      <c r="D2" s="1048"/>
      <c r="E2" s="1048"/>
    </row>
    <row r="3" spans="1:5" ht="33" customHeight="1">
      <c r="A3" s="1047" t="str">
        <f>'B3.Gpm'!A3</f>
        <v xml:space="preserve">Phần mềm ứng dụng </v>
      </c>
      <c r="B3" s="1047"/>
      <c r="C3" s="1047"/>
      <c r="D3" s="1047"/>
      <c r="E3" s="1047"/>
    </row>
    <row r="4" spans="1:5" ht="20.100000000000001" customHeight="1">
      <c r="A4" s="132"/>
      <c r="B4" s="1051"/>
      <c r="C4" s="1051"/>
      <c r="D4" s="1051"/>
      <c r="E4" s="1051"/>
    </row>
    <row r="5" spans="1:5" ht="24.75" customHeight="1">
      <c r="A5" s="1052" t="s">
        <v>1</v>
      </c>
      <c r="B5" s="1053" t="s">
        <v>142</v>
      </c>
      <c r="C5" s="1053" t="s">
        <v>143</v>
      </c>
      <c r="D5" s="1053" t="s">
        <v>144</v>
      </c>
      <c r="E5" s="127" t="s">
        <v>145</v>
      </c>
    </row>
    <row r="6" spans="1:5" ht="24" customHeight="1">
      <c r="A6" s="1052"/>
      <c r="B6" s="1053"/>
      <c r="C6" s="1053"/>
      <c r="D6" s="1053"/>
      <c r="E6" s="127" t="s">
        <v>146</v>
      </c>
    </row>
    <row r="7" spans="1:5" ht="18.75">
      <c r="A7" s="133"/>
      <c r="B7" s="129" t="s">
        <v>147</v>
      </c>
      <c r="C7" s="128">
        <f>COUNTIF('B3.3.Actor'!$D$8:$D$8,"Đơn giản")</f>
        <v>0</v>
      </c>
      <c r="D7" s="128">
        <v>1</v>
      </c>
      <c r="E7" s="134">
        <f>C7*D7</f>
        <v>0</v>
      </c>
    </row>
    <row r="8" spans="1:5" ht="25.5" customHeight="1">
      <c r="A8" s="133"/>
      <c r="B8" s="129" t="s">
        <v>148</v>
      </c>
      <c r="C8" s="128">
        <f>COUNTIF('B3.3.Actor'!$D$8:$D$8,"Trung bình")</f>
        <v>0</v>
      </c>
      <c r="D8" s="128">
        <v>2</v>
      </c>
      <c r="E8" s="134">
        <f>C8*D8</f>
        <v>0</v>
      </c>
    </row>
    <row r="9" spans="1:5" ht="30" customHeight="1">
      <c r="A9" s="133"/>
      <c r="B9" s="129" t="s">
        <v>149</v>
      </c>
      <c r="C9" s="128">
        <f>COUNTIF('B3.3.Actor'!$D$6:$D$7,"Phức tạp")</f>
        <v>2</v>
      </c>
      <c r="D9" s="128">
        <v>3</v>
      </c>
      <c r="E9" s="134">
        <f>C9*D9</f>
        <v>6</v>
      </c>
    </row>
    <row r="10" spans="1:5" ht="37.5">
      <c r="A10" s="133"/>
      <c r="B10" s="135" t="s">
        <v>150</v>
      </c>
      <c r="C10" s="128"/>
      <c r="D10" s="136"/>
      <c r="E10" s="137">
        <f xml:space="preserve"> SUM(E7:E9)</f>
        <v>6</v>
      </c>
    </row>
  </sheetData>
  <mergeCells count="7">
    <mergeCell ref="A2:E2"/>
    <mergeCell ref="A3:E3"/>
    <mergeCell ref="B4:E4"/>
    <mergeCell ref="A5:A6"/>
    <mergeCell ref="B5:B6"/>
    <mergeCell ref="C5:C6"/>
    <mergeCell ref="D5:D6"/>
  </mergeCells>
  <pageMargins left="1.23" right="0.75" top="0.5" bottom="1" header="0.5" footer="0.5"/>
  <pageSetup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9" tint="0.39997558519241921"/>
  </sheetPr>
  <dimension ref="A1:E24"/>
  <sheetViews>
    <sheetView zoomScale="75" workbookViewId="0">
      <selection activeCell="C7" sqref="C7:C9"/>
    </sheetView>
  </sheetViews>
  <sheetFormatPr defaultColWidth="9.140625" defaultRowHeight="20.100000000000001" customHeight="1"/>
  <cols>
    <col min="1" max="1" width="5.28515625" style="140" customWidth="1"/>
    <col min="2" max="2" width="29.7109375" style="139" customWidth="1"/>
    <col min="3" max="3" width="11.42578125" style="139" customWidth="1"/>
    <col min="4" max="4" width="8.42578125" style="139" bestFit="1" customWidth="1"/>
    <col min="5" max="5" width="42.42578125" style="139" customWidth="1"/>
    <col min="6" max="16384" width="9.140625" style="139"/>
  </cols>
  <sheetData>
    <row r="1" spans="1:5" ht="20.100000000000001" customHeight="1">
      <c r="A1" s="130" t="s">
        <v>712</v>
      </c>
    </row>
    <row r="2" spans="1:5" ht="31.5" customHeight="1">
      <c r="A2" s="1047" t="s">
        <v>151</v>
      </c>
      <c r="B2" s="1048"/>
      <c r="C2" s="1048"/>
      <c r="D2" s="1048"/>
      <c r="E2" s="1048"/>
    </row>
    <row r="3" spans="1:5" ht="21.75" customHeight="1">
      <c r="A3" s="1047" t="str">
        <f>'B3.4.TAW'!A3:E3</f>
        <v xml:space="preserve">Phần mềm ứng dụng </v>
      </c>
      <c r="B3" s="1047"/>
      <c r="C3" s="1047"/>
      <c r="D3" s="1047"/>
      <c r="E3" s="1047"/>
    </row>
    <row r="4" spans="1:5" ht="27" customHeight="1">
      <c r="B4" s="1051"/>
      <c r="C4" s="1051"/>
      <c r="D4" s="1051"/>
      <c r="E4" s="1051"/>
    </row>
    <row r="5" spans="1:5" s="141" customFormat="1" ht="41.25" customHeight="1">
      <c r="A5" s="137" t="s">
        <v>1</v>
      </c>
      <c r="B5" s="127" t="s">
        <v>152</v>
      </c>
      <c r="C5" s="127" t="s">
        <v>153</v>
      </c>
      <c r="D5" s="127" t="s">
        <v>154</v>
      </c>
      <c r="E5" s="127" t="s">
        <v>155</v>
      </c>
    </row>
    <row r="6" spans="1:5" ht="37.5">
      <c r="A6" s="133">
        <v>1</v>
      </c>
      <c r="B6" s="142" t="s">
        <v>132</v>
      </c>
      <c r="C6" s="142"/>
      <c r="D6" s="142"/>
      <c r="E6" s="143" t="s">
        <v>156</v>
      </c>
    </row>
    <row r="7" spans="1:5" ht="18.75">
      <c r="A7" s="144"/>
      <c r="B7" s="145" t="s">
        <v>157</v>
      </c>
      <c r="C7" s="146">
        <f>COUNTIFS('B3.2.UC'!$G$6:$G$882,"Đơn giản",'B3.2.UC'!$E$6:$E$882,$B$6)</f>
        <v>1</v>
      </c>
      <c r="D7" s="146">
        <f>C7*5*1</f>
        <v>5</v>
      </c>
      <c r="E7" s="147"/>
    </row>
    <row r="8" spans="1:5" ht="18.75">
      <c r="A8" s="144"/>
      <c r="B8" s="145" t="s">
        <v>158</v>
      </c>
      <c r="C8" s="146">
        <f>COUNTIFS('B3.2.UC'!$G$6:$G$882,"Trung bình",'B3.2.UC'!$E$6:$E$882,$B$6)</f>
        <v>48</v>
      </c>
      <c r="D8" s="146">
        <f>C8*10*1</f>
        <v>480</v>
      </c>
      <c r="E8" s="147"/>
    </row>
    <row r="9" spans="1:5" ht="18.75">
      <c r="A9" s="144"/>
      <c r="B9" s="145" t="s">
        <v>159</v>
      </c>
      <c r="C9" s="146">
        <f>COUNTIFS('B3.2.UC'!$G$6:$G$882,"Phức tạp",'B3.2.UC'!$E$6:$E$882,$B$6)</f>
        <v>22</v>
      </c>
      <c r="D9" s="146">
        <f>C9*15*1</f>
        <v>330</v>
      </c>
      <c r="E9" s="147"/>
    </row>
    <row r="10" spans="1:5" ht="56.25">
      <c r="A10" s="133">
        <v>2</v>
      </c>
      <c r="B10" s="127" t="s">
        <v>160</v>
      </c>
      <c r="C10" s="146"/>
      <c r="D10" s="146"/>
      <c r="E10" s="143" t="s">
        <v>161</v>
      </c>
    </row>
    <row r="11" spans="1:5" ht="18.75">
      <c r="A11" s="133"/>
      <c r="B11" s="145" t="s">
        <v>157</v>
      </c>
      <c r="C11" s="146">
        <f>COUNTIFS('B3.2.UC'!$G$6:$G$882,"Đơn giản",'B3.2.UC'!$E$6:$E$882,$B$10)</f>
        <v>0</v>
      </c>
      <c r="D11" s="146">
        <f>C11*5*1.2</f>
        <v>0</v>
      </c>
      <c r="E11" s="143"/>
    </row>
    <row r="12" spans="1:5" ht="18.75">
      <c r="A12" s="133"/>
      <c r="B12" s="145" t="s">
        <v>158</v>
      </c>
      <c r="C12" s="146">
        <f>COUNTIFS('B3.2.UC'!$G$6:$G$882,"Trung bình",'B3.2.UC'!$E$6:$E$882,$B$10)</f>
        <v>0</v>
      </c>
      <c r="D12" s="146">
        <f>C12*10*1.2</f>
        <v>0</v>
      </c>
      <c r="E12" s="143"/>
    </row>
    <row r="13" spans="1:5" ht="18.75">
      <c r="A13" s="133"/>
      <c r="B13" s="145" t="s">
        <v>159</v>
      </c>
      <c r="C13" s="146">
        <f>COUNTIFS('B3.2.UC'!$G$6:$G$882,"Phức tạp",'B3.2.UC'!$E$6:$E$882,$B$10)</f>
        <v>0</v>
      </c>
      <c r="D13" s="146">
        <f>C13*15*1.2</f>
        <v>0</v>
      </c>
      <c r="E13" s="143"/>
    </row>
    <row r="14" spans="1:5" ht="75">
      <c r="A14" s="133">
        <v>3</v>
      </c>
      <c r="B14" s="127" t="s">
        <v>162</v>
      </c>
      <c r="C14" s="146"/>
      <c r="D14" s="146"/>
      <c r="E14" s="143" t="s">
        <v>163</v>
      </c>
    </row>
    <row r="15" spans="1:5" ht="18.75">
      <c r="A15" s="133"/>
      <c r="B15" s="145" t="s">
        <v>157</v>
      </c>
      <c r="C15" s="146">
        <f>COUNTIFS('B3.2.UC'!$G$6:$G$882,"Đơn giản",'B3.2.UC'!$E$6:$E$882,$B$14)</f>
        <v>0</v>
      </c>
      <c r="D15" s="146">
        <f>C15*5*1.5</f>
        <v>0</v>
      </c>
      <c r="E15" s="146"/>
    </row>
    <row r="16" spans="1:5" ht="18.75">
      <c r="A16" s="133"/>
      <c r="B16" s="145" t="s">
        <v>158</v>
      </c>
      <c r="C16" s="146">
        <f>COUNTIFS('B3.2.UC'!$G$6:$G$882,"Trung bình",'B3.2.UC'!$E$6:$E$882,$B$14)</f>
        <v>0</v>
      </c>
      <c r="D16" s="146">
        <f>C16*10*1.5</f>
        <v>0</v>
      </c>
      <c r="E16" s="146"/>
    </row>
    <row r="17" spans="1:5" ht="18.75">
      <c r="A17" s="133"/>
      <c r="B17" s="145" t="s">
        <v>159</v>
      </c>
      <c r="C17" s="146">
        <f>COUNTIFS('B3.2.UC'!$G$6:$G$882,"Phức tạp",'B3.2.UC'!$E$6:$E$882,$B$14)</f>
        <v>3</v>
      </c>
      <c r="D17" s="146">
        <f>C17*15*1.5</f>
        <v>67.5</v>
      </c>
      <c r="E17" s="146"/>
    </row>
    <row r="18" spans="1:5" ht="37.5">
      <c r="A18" s="144"/>
      <c r="B18" s="127" t="s">
        <v>164</v>
      </c>
      <c r="C18" s="146"/>
      <c r="D18" s="127">
        <f>(D7+D8+D9+D11+D12+D13+D15+D16+D17)</f>
        <v>882.5</v>
      </c>
      <c r="E18" s="148"/>
    </row>
    <row r="19" spans="1:5" ht="20.100000000000001" customHeight="1">
      <c r="A19" s="149"/>
      <c r="B19" s="123"/>
      <c r="C19" s="123"/>
      <c r="D19" s="123"/>
      <c r="E19" s="123"/>
    </row>
    <row r="20" spans="1:5" ht="20.100000000000001" customHeight="1">
      <c r="A20" s="149"/>
      <c r="B20" s="150" t="s">
        <v>165</v>
      </c>
      <c r="C20" s="123"/>
      <c r="D20" s="123"/>
      <c r="E20" s="123"/>
    </row>
    <row r="21" spans="1:5" ht="20.100000000000001" customHeight="1">
      <c r="A21" s="149"/>
      <c r="B21" s="151" t="s">
        <v>166</v>
      </c>
      <c r="C21" s="123"/>
      <c r="D21" s="123"/>
      <c r="E21" s="151" t="s">
        <v>167</v>
      </c>
    </row>
    <row r="22" spans="1:5" ht="20.100000000000001" customHeight="1">
      <c r="A22" s="149"/>
      <c r="B22" s="152" t="s">
        <v>168</v>
      </c>
      <c r="C22" s="123"/>
      <c r="D22" s="123"/>
      <c r="E22" s="152" t="s">
        <v>169</v>
      </c>
    </row>
    <row r="23" spans="1:5" ht="20.100000000000001" customHeight="1">
      <c r="A23" s="149"/>
      <c r="B23" s="152" t="s">
        <v>170</v>
      </c>
      <c r="C23" s="123"/>
      <c r="D23" s="123"/>
      <c r="E23" s="152" t="s">
        <v>171</v>
      </c>
    </row>
    <row r="24" spans="1:5" ht="20.100000000000001" customHeight="1">
      <c r="A24" s="149"/>
      <c r="B24" s="152" t="s">
        <v>172</v>
      </c>
      <c r="C24" s="123"/>
      <c r="D24" s="123"/>
      <c r="E24" s="152" t="s">
        <v>173</v>
      </c>
    </row>
  </sheetData>
  <mergeCells count="3">
    <mergeCell ref="A2:E2"/>
    <mergeCell ref="A3:E3"/>
    <mergeCell ref="B4:E4"/>
  </mergeCells>
  <pageMargins left="1.23" right="0.35" top="1" bottom="1" header="0.5" footer="0.5"/>
  <pageSetup scale="9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8"/>
  <sheetViews>
    <sheetView topLeftCell="A19" workbookViewId="0">
      <selection activeCell="D23" sqref="D23"/>
    </sheetView>
  </sheetViews>
  <sheetFormatPr defaultColWidth="9.140625" defaultRowHeight="15"/>
  <cols>
    <col min="1" max="1" width="5.28515625" style="55" customWidth="1"/>
    <col min="2" max="2" width="44.85546875" style="46" customWidth="1"/>
    <col min="3" max="3" width="18.85546875" style="57" customWidth="1"/>
    <col min="4" max="4" width="19.140625" style="57" customWidth="1"/>
    <col min="5" max="5" width="13.28515625" style="58" customWidth="1"/>
    <col min="6" max="6" width="24" style="55" customWidth="1"/>
    <col min="7" max="7" width="9.140625" style="46"/>
    <col min="8" max="8" width="27.7109375" style="86" bestFit="1" customWidth="1"/>
    <col min="9" max="16384" width="9.140625" style="46"/>
  </cols>
  <sheetData>
    <row r="1" spans="1:8" ht="18.75">
      <c r="A1" s="958" t="s">
        <v>395</v>
      </c>
      <c r="B1" s="958"/>
      <c r="C1" s="958"/>
      <c r="D1" s="958"/>
      <c r="E1" s="958"/>
      <c r="F1" s="958"/>
    </row>
    <row r="2" spans="1:8" ht="39.75" customHeight="1">
      <c r="A2" s="959" t="s">
        <v>446</v>
      </c>
      <c r="B2" s="959"/>
      <c r="C2" s="959"/>
      <c r="D2" s="959"/>
      <c r="E2" s="959"/>
      <c r="F2" s="959"/>
    </row>
    <row r="3" spans="1:8" ht="15.75">
      <c r="A3" s="47"/>
      <c r="B3" s="47"/>
      <c r="C3" s="47"/>
      <c r="D3" s="47"/>
      <c r="E3" s="47"/>
      <c r="F3" s="301" t="s">
        <v>428</v>
      </c>
    </row>
    <row r="4" spans="1:8" ht="20.25" customHeight="1">
      <c r="A4" s="960" t="s">
        <v>1</v>
      </c>
      <c r="B4" s="960" t="s">
        <v>2</v>
      </c>
      <c r="C4" s="962" t="s">
        <v>423</v>
      </c>
      <c r="D4" s="963"/>
      <c r="E4" s="964"/>
      <c r="F4" s="960" t="s">
        <v>7</v>
      </c>
    </row>
    <row r="5" spans="1:8" ht="21.75" customHeight="1">
      <c r="A5" s="961"/>
      <c r="B5" s="961"/>
      <c r="C5" s="20" t="s">
        <v>420</v>
      </c>
      <c r="D5" s="20" t="s">
        <v>421</v>
      </c>
      <c r="E5" s="20" t="s">
        <v>422</v>
      </c>
      <c r="F5" s="961"/>
    </row>
    <row r="6" spans="1:8" ht="21.75" customHeight="1">
      <c r="A6" s="48" t="s">
        <v>8</v>
      </c>
      <c r="B6" s="49" t="s">
        <v>26</v>
      </c>
      <c r="C6" s="50" t="e">
        <f>SUM(C7:C10)</f>
        <v>#REF!</v>
      </c>
      <c r="D6" s="50" t="e">
        <f>SUM(D7:D10)</f>
        <v>#REF!</v>
      </c>
      <c r="E6" s="50"/>
      <c r="F6" s="48"/>
      <c r="H6" s="87"/>
    </row>
    <row r="7" spans="1:8" s="613" customFormat="1" ht="21.75" customHeight="1">
      <c r="A7" s="85">
        <v>1</v>
      </c>
      <c r="B7" s="615" t="s">
        <v>696</v>
      </c>
      <c r="C7" s="616" t="e">
        <f>#REF!</f>
        <v>#REF!</v>
      </c>
      <c r="D7" s="616" t="e">
        <f>C7</f>
        <v>#REF!</v>
      </c>
      <c r="E7" s="612"/>
      <c r="F7" s="51" t="s">
        <v>424</v>
      </c>
      <c r="H7" s="614"/>
    </row>
    <row r="8" spans="1:8" ht="35.25" customHeight="1">
      <c r="A8" s="85">
        <v>2</v>
      </c>
      <c r="B8" s="52" t="s">
        <v>688</v>
      </c>
      <c r="C8" s="84">
        <f>'B2. CSDL GIS'!E7</f>
        <v>0</v>
      </c>
      <c r="D8" s="53">
        <f>C8</f>
        <v>0</v>
      </c>
      <c r="E8" s="84"/>
      <c r="F8" s="51" t="s">
        <v>425</v>
      </c>
      <c r="H8" s="87"/>
    </row>
    <row r="9" spans="1:8" ht="31.5">
      <c r="A9" s="85">
        <v>3</v>
      </c>
      <c r="B9" s="52" t="s">
        <v>689</v>
      </c>
      <c r="C9" s="84" t="e">
        <f>#REF!</f>
        <v>#REF!</v>
      </c>
      <c r="D9" s="53" t="e">
        <f>C9</f>
        <v>#REF!</v>
      </c>
      <c r="E9" s="84"/>
      <c r="F9" s="51" t="s">
        <v>426</v>
      </c>
      <c r="H9" s="87"/>
    </row>
    <row r="10" spans="1:8" ht="21" customHeight="1">
      <c r="A10" s="85">
        <v>4</v>
      </c>
      <c r="B10" s="52" t="s">
        <v>690</v>
      </c>
      <c r="C10" s="84" t="e">
        <f>#REF!</f>
        <v>#REF!</v>
      </c>
      <c r="D10" s="53" t="e">
        <f>C10</f>
        <v>#REF!</v>
      </c>
      <c r="E10" s="84"/>
      <c r="F10" s="51" t="s">
        <v>427</v>
      </c>
      <c r="H10" s="305"/>
    </row>
    <row r="11" spans="1:8" ht="26.25" customHeight="1">
      <c r="A11" s="48" t="s">
        <v>9</v>
      </c>
      <c r="B11" s="49" t="s">
        <v>88</v>
      </c>
      <c r="C11" s="50" t="e">
        <f>'B5.Gqlda'!E7</f>
        <v>#REF!</v>
      </c>
      <c r="D11" s="50" t="e">
        <f>C11</f>
        <v>#REF!</v>
      </c>
      <c r="E11" s="50"/>
      <c r="F11" s="9" t="s">
        <v>429</v>
      </c>
    </row>
    <row r="12" spans="1:8" s="54" customFormat="1" ht="21.75" customHeight="1">
      <c r="A12" s="48" t="s">
        <v>11</v>
      </c>
      <c r="B12" s="49" t="s">
        <v>89</v>
      </c>
      <c r="C12" s="50" t="e">
        <f>SUM(C13:C19)</f>
        <v>#REF!</v>
      </c>
      <c r="D12" s="50" t="e">
        <f>SUM(D13:D19)</f>
        <v>#REF!</v>
      </c>
      <c r="E12" s="50"/>
      <c r="F12" s="9" t="s">
        <v>703</v>
      </c>
      <c r="H12" s="89"/>
    </row>
    <row r="13" spans="1:8" s="54" customFormat="1" ht="30" customHeight="1">
      <c r="A13" s="228" t="s">
        <v>219</v>
      </c>
      <c r="B13" s="235" t="s">
        <v>686</v>
      </c>
      <c r="C13" s="53">
        <f>'B6.Gtv'!F6</f>
        <v>67263000</v>
      </c>
      <c r="D13" s="53">
        <f>C13</f>
        <v>67263000</v>
      </c>
      <c r="E13" s="53"/>
      <c r="F13" s="956" t="s">
        <v>703</v>
      </c>
      <c r="H13" s="88"/>
    </row>
    <row r="14" spans="1:8" s="54" customFormat="1" ht="30" customHeight="1">
      <c r="A14" s="228" t="s">
        <v>221</v>
      </c>
      <c r="B14" s="235" t="s">
        <v>402</v>
      </c>
      <c r="C14" s="53" t="e">
        <f>'B6.Gtv'!F7</f>
        <v>#REF!</v>
      </c>
      <c r="D14" s="53" t="e">
        <f t="shared" ref="D14:D19" si="0">C14</f>
        <v>#REF!</v>
      </c>
      <c r="E14" s="53"/>
      <c r="F14" s="957"/>
      <c r="H14" s="88"/>
    </row>
    <row r="15" spans="1:8" s="54" customFormat="1" ht="30" customHeight="1">
      <c r="A15" s="228" t="s">
        <v>222</v>
      </c>
      <c r="B15" s="586" t="s">
        <v>675</v>
      </c>
      <c r="C15" s="53">
        <f>'B6.Gtv'!F8</f>
        <v>1000000</v>
      </c>
      <c r="D15" s="53">
        <f t="shared" si="0"/>
        <v>1000000</v>
      </c>
      <c r="E15" s="53"/>
      <c r="F15" s="957"/>
      <c r="H15" s="88"/>
    </row>
    <row r="16" spans="1:8" s="54" customFormat="1" ht="30" customHeight="1">
      <c r="A16" s="228" t="s">
        <v>223</v>
      </c>
      <c r="B16" s="586" t="s">
        <v>676</v>
      </c>
      <c r="C16" s="53">
        <f>'B6.Gtv'!F9</f>
        <v>1000000</v>
      </c>
      <c r="D16" s="53">
        <f t="shared" si="0"/>
        <v>1000000</v>
      </c>
      <c r="E16" s="53"/>
      <c r="F16" s="957"/>
      <c r="H16" s="88"/>
    </row>
    <row r="17" spans="1:8" s="54" customFormat="1" ht="30" customHeight="1">
      <c r="A17" s="228" t="s">
        <v>224</v>
      </c>
      <c r="B17" s="597" t="s">
        <v>691</v>
      </c>
      <c r="C17" s="53" t="e">
        <f>'B6.Gtv'!F10</f>
        <v>#REF!</v>
      </c>
      <c r="D17" s="53" t="e">
        <f t="shared" si="0"/>
        <v>#REF!</v>
      </c>
      <c r="E17" s="53"/>
      <c r="F17" s="957"/>
      <c r="H17" s="88"/>
    </row>
    <row r="18" spans="1:8" s="54" customFormat="1" ht="30" customHeight="1">
      <c r="A18" s="228" t="s">
        <v>225</v>
      </c>
      <c r="B18" s="597" t="s">
        <v>683</v>
      </c>
      <c r="C18" s="53" t="e">
        <f>'B6.Gtv'!F11</f>
        <v>#REF!</v>
      </c>
      <c r="D18" s="53" t="e">
        <f t="shared" si="0"/>
        <v>#REF!</v>
      </c>
      <c r="E18" s="53"/>
      <c r="F18" s="957"/>
      <c r="H18" s="88"/>
    </row>
    <row r="19" spans="1:8" s="54" customFormat="1" ht="29.25" customHeight="1">
      <c r="A19" s="228" t="s">
        <v>685</v>
      </c>
      <c r="B19" s="597" t="s">
        <v>684</v>
      </c>
      <c r="C19" s="53">
        <f>'B6.Gtv'!F12</f>
        <v>12825000</v>
      </c>
      <c r="D19" s="53">
        <f t="shared" si="0"/>
        <v>12825000</v>
      </c>
      <c r="E19" s="53"/>
      <c r="F19" s="957"/>
      <c r="H19" s="88"/>
    </row>
    <row r="20" spans="1:8" s="56" customFormat="1" ht="24" customHeight="1">
      <c r="A20" s="21"/>
      <c r="B20" s="23" t="s">
        <v>678</v>
      </c>
      <c r="C20" s="22" t="e">
        <f>C6+C11+C12</f>
        <v>#REF!</v>
      </c>
      <c r="D20" s="22" t="e">
        <f>D6+D11+D12</f>
        <v>#REF!</v>
      </c>
      <c r="E20" s="22"/>
      <c r="F20" s="21"/>
      <c r="H20" s="90"/>
    </row>
    <row r="21" spans="1:8" ht="24.75" customHeight="1">
      <c r="A21" s="315"/>
      <c r="B21" s="315" t="s">
        <v>444</v>
      </c>
      <c r="C21" s="316" t="e">
        <f>ROUND(C20,-6)</f>
        <v>#REF!</v>
      </c>
      <c r="D21" s="316" t="e">
        <f>ROUND(D20,-6)</f>
        <v>#REF!</v>
      </c>
      <c r="E21" s="317"/>
      <c r="F21" s="315"/>
    </row>
    <row r="23" spans="1:8">
      <c r="D23" s="57">
        <v>1350000000</v>
      </c>
    </row>
    <row r="25" spans="1:8">
      <c r="D25" s="57" t="e">
        <f>D23-D21</f>
        <v>#REF!</v>
      </c>
    </row>
    <row r="26" spans="1:8">
      <c r="F26" s="57"/>
    </row>
    <row r="28" spans="1:8">
      <c r="D28" s="57" t="e">
        <f>D25+D6</f>
        <v>#REF!</v>
      </c>
    </row>
  </sheetData>
  <mergeCells count="7">
    <mergeCell ref="F13:F19"/>
    <mergeCell ref="A1:F1"/>
    <mergeCell ref="A2:F2"/>
    <mergeCell ref="A4:A5"/>
    <mergeCell ref="B4:B5"/>
    <mergeCell ref="C4:E4"/>
    <mergeCell ref="F4:F5"/>
  </mergeCells>
  <pageMargins left="0.7" right="0.17" top="0.75" bottom="0.75" header="0.3" footer="0.3"/>
  <pageSetup paperSize="9"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39997558519241921"/>
  </sheetPr>
  <dimension ref="A1:D22"/>
  <sheetViews>
    <sheetView zoomScale="85" zoomScaleNormal="85" workbookViewId="0">
      <selection activeCell="C16" sqref="C16"/>
    </sheetView>
  </sheetViews>
  <sheetFormatPr defaultColWidth="9.140625" defaultRowHeight="20.100000000000001" customHeight="1"/>
  <cols>
    <col min="1" max="1" width="61.42578125" style="154" customWidth="1"/>
    <col min="2" max="2" width="26.42578125" style="154" customWidth="1"/>
    <col min="3" max="3" width="14.7109375" style="154" customWidth="1"/>
    <col min="4" max="4" width="21" style="154" customWidth="1"/>
    <col min="5" max="5" width="9.140625" style="154"/>
    <col min="6" max="6" width="13.85546875" style="154" bestFit="1" customWidth="1"/>
    <col min="7" max="16384" width="9.140625" style="154"/>
  </cols>
  <sheetData>
    <row r="1" spans="1:4" ht="24.75" customHeight="1">
      <c r="A1" s="122" t="s">
        <v>713</v>
      </c>
      <c r="B1" s="153"/>
      <c r="C1" s="153"/>
      <c r="D1" s="153"/>
    </row>
    <row r="2" spans="1:4" ht="18" customHeight="1">
      <c r="A2" s="1055" t="s">
        <v>174</v>
      </c>
      <c r="B2" s="1056"/>
      <c r="C2" s="1056"/>
      <c r="D2" s="1056"/>
    </row>
    <row r="3" spans="1:4" ht="24.75" customHeight="1">
      <c r="A3" s="1057" t="str">
        <f>'B3.Gpm'!A3</f>
        <v xml:space="preserve">Phần mềm ứng dụng </v>
      </c>
      <c r="B3" s="1057"/>
      <c r="C3" s="1057"/>
      <c r="D3" s="1057"/>
    </row>
    <row r="4" spans="1:4" ht="23.25" customHeight="1">
      <c r="A4" s="1053" t="s">
        <v>175</v>
      </c>
      <c r="B4" s="127" t="s">
        <v>176</v>
      </c>
      <c r="C4" s="1053" t="s">
        <v>144</v>
      </c>
      <c r="D4" s="1053" t="s">
        <v>177</v>
      </c>
    </row>
    <row r="5" spans="1:4" ht="24" customHeight="1">
      <c r="A5" s="1053"/>
      <c r="B5" s="127" t="s">
        <v>178</v>
      </c>
      <c r="C5" s="1053"/>
      <c r="D5" s="1053"/>
    </row>
    <row r="6" spans="1:4" ht="24" customHeight="1">
      <c r="A6" s="1053"/>
      <c r="B6" s="128" t="s">
        <v>179</v>
      </c>
      <c r="C6" s="1053"/>
      <c r="D6" s="1053"/>
    </row>
    <row r="7" spans="1:4" ht="37.5">
      <c r="A7" s="1053"/>
      <c r="B7" s="128" t="s">
        <v>180</v>
      </c>
      <c r="C7" s="1053"/>
      <c r="D7" s="1053"/>
    </row>
    <row r="8" spans="1:4" ht="19.5" customHeight="1">
      <c r="A8" s="155" t="s">
        <v>181</v>
      </c>
      <c r="B8" s="128">
        <v>0</v>
      </c>
      <c r="C8" s="128">
        <v>2</v>
      </c>
      <c r="D8" s="134">
        <f t="shared" ref="D8:D20" si="0">B8*C8</f>
        <v>0</v>
      </c>
    </row>
    <row r="9" spans="1:4" ht="45" customHeight="1">
      <c r="A9" s="155" t="s">
        <v>182</v>
      </c>
      <c r="B9" s="128">
        <v>4</v>
      </c>
      <c r="C9" s="128">
        <v>1</v>
      </c>
      <c r="D9" s="134">
        <f t="shared" si="0"/>
        <v>4</v>
      </c>
    </row>
    <row r="10" spans="1:4" ht="18.75">
      <c r="A10" s="155" t="s">
        <v>787</v>
      </c>
      <c r="B10" s="156">
        <v>5</v>
      </c>
      <c r="C10" s="128">
        <v>1</v>
      </c>
      <c r="D10" s="134">
        <f t="shared" si="0"/>
        <v>5</v>
      </c>
    </row>
    <row r="11" spans="1:4" ht="18.75">
      <c r="A11" s="155" t="s">
        <v>183</v>
      </c>
      <c r="B11" s="156">
        <v>3</v>
      </c>
      <c r="C11" s="128">
        <v>1</v>
      </c>
      <c r="D11" s="134">
        <f t="shared" si="0"/>
        <v>3</v>
      </c>
    </row>
    <row r="12" spans="1:4" ht="19.5" customHeight="1">
      <c r="A12" s="155" t="s">
        <v>184</v>
      </c>
      <c r="B12" s="156">
        <v>4</v>
      </c>
      <c r="C12" s="128">
        <v>1</v>
      </c>
      <c r="D12" s="134">
        <f t="shared" si="0"/>
        <v>4</v>
      </c>
    </row>
    <row r="13" spans="1:4" ht="19.5" customHeight="1">
      <c r="A13" s="155" t="s">
        <v>185</v>
      </c>
      <c r="B13" s="156">
        <v>3</v>
      </c>
      <c r="C13" s="128">
        <v>0.5</v>
      </c>
      <c r="D13" s="134">
        <f t="shared" si="0"/>
        <v>1.5</v>
      </c>
    </row>
    <row r="14" spans="1:4" ht="19.5" customHeight="1">
      <c r="A14" s="155" t="s">
        <v>186</v>
      </c>
      <c r="B14" s="156">
        <v>4</v>
      </c>
      <c r="C14" s="128">
        <v>0.5</v>
      </c>
      <c r="D14" s="134">
        <f t="shared" si="0"/>
        <v>2</v>
      </c>
    </row>
    <row r="15" spans="1:4" ht="20.100000000000001" customHeight="1">
      <c r="A15" s="155" t="s">
        <v>187</v>
      </c>
      <c r="B15" s="156">
        <v>4</v>
      </c>
      <c r="C15" s="128">
        <v>2</v>
      </c>
      <c r="D15" s="134">
        <f t="shared" si="0"/>
        <v>8</v>
      </c>
    </row>
    <row r="16" spans="1:4" ht="20.100000000000001" customHeight="1">
      <c r="A16" s="155" t="s">
        <v>188</v>
      </c>
      <c r="B16" s="156">
        <v>4</v>
      </c>
      <c r="C16" s="128">
        <v>1</v>
      </c>
      <c r="D16" s="134">
        <f t="shared" si="0"/>
        <v>4</v>
      </c>
    </row>
    <row r="17" spans="1:4" ht="20.100000000000001" customHeight="1">
      <c r="A17" s="155" t="s">
        <v>189</v>
      </c>
      <c r="B17" s="156">
        <v>4</v>
      </c>
      <c r="C17" s="128">
        <v>1</v>
      </c>
      <c r="D17" s="134">
        <f t="shared" si="0"/>
        <v>4</v>
      </c>
    </row>
    <row r="18" spans="1:4" ht="20.100000000000001" customHeight="1">
      <c r="A18" s="155" t="s">
        <v>190</v>
      </c>
      <c r="B18" s="128">
        <v>1</v>
      </c>
      <c r="C18" s="128">
        <v>1</v>
      </c>
      <c r="D18" s="134">
        <f t="shared" si="0"/>
        <v>1</v>
      </c>
    </row>
    <row r="19" spans="1:4" ht="38.25" customHeight="1">
      <c r="A19" s="155" t="s">
        <v>191</v>
      </c>
      <c r="B19" s="128">
        <v>0</v>
      </c>
      <c r="C19" s="128">
        <v>1</v>
      </c>
      <c r="D19" s="134">
        <f t="shared" si="0"/>
        <v>0</v>
      </c>
    </row>
    <row r="20" spans="1:4" ht="35.25" customHeight="1">
      <c r="A20" s="155" t="s">
        <v>192</v>
      </c>
      <c r="B20" s="128">
        <v>0</v>
      </c>
      <c r="C20" s="128">
        <v>1</v>
      </c>
      <c r="D20" s="134">
        <f t="shared" si="0"/>
        <v>0</v>
      </c>
    </row>
    <row r="21" spans="1:4" ht="20.100000000000001" customHeight="1">
      <c r="A21" s="1054" t="s">
        <v>193</v>
      </c>
      <c r="B21" s="1054"/>
      <c r="C21" s="1054"/>
      <c r="D21" s="137">
        <f>SUM(D8:D20)</f>
        <v>36.5</v>
      </c>
    </row>
    <row r="22" spans="1:4" ht="22.5" customHeight="1">
      <c r="A22" s="1054" t="s">
        <v>194</v>
      </c>
      <c r="B22" s="1054"/>
      <c r="C22" s="1054"/>
      <c r="D22" s="137">
        <f>0.6+(0.01*D21)</f>
        <v>0.96499999999999997</v>
      </c>
    </row>
  </sheetData>
  <mergeCells count="7">
    <mergeCell ref="A22:C22"/>
    <mergeCell ref="A2:D2"/>
    <mergeCell ref="A3:D3"/>
    <mergeCell ref="A4:A7"/>
    <mergeCell ref="C4:C7"/>
    <mergeCell ref="D4:D7"/>
    <mergeCell ref="A21:C21"/>
  </mergeCells>
  <pageMargins left="1.23" right="0.75" top="0.5" bottom="0.37" header="0.5" footer="0.25"/>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39997558519241921"/>
  </sheetPr>
  <dimension ref="A1:E24"/>
  <sheetViews>
    <sheetView zoomScale="70" zoomScaleNormal="70" workbookViewId="0">
      <selection activeCell="G22" sqref="G22"/>
    </sheetView>
  </sheetViews>
  <sheetFormatPr defaultColWidth="9.140625" defaultRowHeight="18.75"/>
  <cols>
    <col min="1" max="1" width="55.7109375" style="158" customWidth="1"/>
    <col min="2" max="2" width="22.42578125" style="158" customWidth="1"/>
    <col min="3" max="3" width="8.140625" style="158" customWidth="1"/>
    <col min="4" max="4" width="10.85546875" style="158" customWidth="1"/>
    <col min="5" max="5" width="14.140625" style="158" customWidth="1"/>
    <col min="6" max="6" width="21.85546875" style="158" customWidth="1"/>
    <col min="7" max="7" width="18.85546875" style="158" customWidth="1"/>
    <col min="8" max="8" width="8.7109375" style="158" customWidth="1"/>
    <col min="9" max="9" width="9.85546875" style="158" customWidth="1"/>
    <col min="10" max="16384" width="9.140625" style="158"/>
  </cols>
  <sheetData>
    <row r="1" spans="1:5" ht="30" customHeight="1">
      <c r="A1" s="157" t="s">
        <v>714</v>
      </c>
      <c r="B1" s="125"/>
      <c r="C1" s="125"/>
      <c r="D1" s="125"/>
      <c r="E1" s="125"/>
    </row>
    <row r="2" spans="1:5" ht="72.75" customHeight="1">
      <c r="A2" s="1047" t="s">
        <v>195</v>
      </c>
      <c r="B2" s="1047"/>
      <c r="C2" s="1047"/>
      <c r="D2" s="1047"/>
      <c r="E2" s="1047"/>
    </row>
    <row r="3" spans="1:5" ht="35.25" customHeight="1">
      <c r="A3" s="1059" t="str">
        <f>'B3.Gpm'!A3</f>
        <v xml:space="preserve">Phần mềm ứng dụng </v>
      </c>
      <c r="B3" s="1059"/>
      <c r="C3" s="1059"/>
      <c r="D3" s="1059"/>
      <c r="E3" s="1059"/>
    </row>
    <row r="4" spans="1:5" s="159" customFormat="1" ht="39" customHeight="1">
      <c r="A4" s="1053" t="s">
        <v>196</v>
      </c>
      <c r="B4" s="127" t="s">
        <v>197</v>
      </c>
      <c r="C4" s="1053" t="s">
        <v>144</v>
      </c>
      <c r="D4" s="1053" t="s">
        <v>198</v>
      </c>
      <c r="E4" s="1053" t="s">
        <v>199</v>
      </c>
    </row>
    <row r="5" spans="1:5" s="159" customFormat="1">
      <c r="A5" s="1053"/>
      <c r="B5" s="127" t="s">
        <v>178</v>
      </c>
      <c r="C5" s="1053"/>
      <c r="D5" s="1053"/>
      <c r="E5" s="1053"/>
    </row>
    <row r="6" spans="1:5" s="159" customFormat="1" ht="45.75" customHeight="1">
      <c r="A6" s="1053"/>
      <c r="B6" s="155" t="s">
        <v>200</v>
      </c>
      <c r="C6" s="1053"/>
      <c r="D6" s="1053"/>
      <c r="E6" s="1053"/>
    </row>
    <row r="7" spans="1:5" s="159" customFormat="1" ht="33.75" customHeight="1">
      <c r="A7" s="1053"/>
      <c r="B7" s="155" t="s">
        <v>201</v>
      </c>
      <c r="C7" s="1053"/>
      <c r="D7" s="1053"/>
      <c r="E7" s="1053"/>
    </row>
    <row r="8" spans="1:5" s="159" customFormat="1" ht="50.25" customHeight="1">
      <c r="A8" s="1053"/>
      <c r="B8" s="155" t="s">
        <v>202</v>
      </c>
      <c r="C8" s="127"/>
      <c r="D8" s="127"/>
      <c r="E8" s="127"/>
    </row>
    <row r="9" spans="1:5" s="159" customFormat="1">
      <c r="A9" s="160" t="s">
        <v>203</v>
      </c>
      <c r="B9" s="128"/>
      <c r="C9" s="127"/>
      <c r="D9" s="127"/>
      <c r="E9" s="127"/>
    </row>
    <row r="10" spans="1:5" ht="60.75" customHeight="1">
      <c r="A10" s="161" t="s">
        <v>204</v>
      </c>
      <c r="B10" s="162">
        <v>2</v>
      </c>
      <c r="C10" s="162">
        <v>1.5</v>
      </c>
      <c r="D10" s="163">
        <f>B10*C10</f>
        <v>3</v>
      </c>
      <c r="E10" s="164">
        <f>IF(D10&gt;3,1,IF(D10&gt;2,0.6,IF(D10&gt;1,0.1,IF(D10&gt;0,0.05,IF(D10&lt;=0,0)))))</f>
        <v>0.6</v>
      </c>
    </row>
    <row r="11" spans="1:5" ht="47.25" customHeight="1">
      <c r="A11" s="161" t="s">
        <v>205</v>
      </c>
      <c r="B11" s="162">
        <v>2</v>
      </c>
      <c r="C11" s="162">
        <v>0.5</v>
      </c>
      <c r="D11" s="163">
        <f>B11*C11</f>
        <v>1</v>
      </c>
      <c r="E11" s="164">
        <f>IF(D11&gt;3,1,IF(D11&gt;2,0.6,IF(D11&gt;1,0.1,IF(D11&gt;0,0.05,IF(D11&lt;=0,0)))))</f>
        <v>0.05</v>
      </c>
    </row>
    <row r="12" spans="1:5" ht="45" customHeight="1">
      <c r="A12" s="161" t="s">
        <v>206</v>
      </c>
      <c r="B12" s="162">
        <v>2</v>
      </c>
      <c r="C12" s="162">
        <v>1</v>
      </c>
      <c r="D12" s="163">
        <f>B12*C12</f>
        <v>2</v>
      </c>
      <c r="E12" s="164">
        <f>IF(D12&gt;3,1,IF(D12&gt;2,0.6,IF(D12&gt;1,0.1,IF(D12&gt;0,0.05,IF(D12&lt;=0,0)))))</f>
        <v>0.1</v>
      </c>
    </row>
    <row r="13" spans="1:5">
      <c r="A13" s="161" t="s">
        <v>207</v>
      </c>
      <c r="B13" s="162">
        <v>3</v>
      </c>
      <c r="C13" s="162">
        <v>0.5</v>
      </c>
      <c r="D13" s="163">
        <f>B13*C13</f>
        <v>1.5</v>
      </c>
      <c r="E13" s="164">
        <f>IF(D13&gt;3,1,IF(D13&gt;2,0.6,IF(D13&gt;1,0.1,IF(D13&gt;0,0.05,IF(D13&lt;=0,0)))))</f>
        <v>0.1</v>
      </c>
    </row>
    <row r="14" spans="1:5">
      <c r="A14" s="161" t="s">
        <v>208</v>
      </c>
      <c r="B14" s="162">
        <v>3</v>
      </c>
      <c r="C14" s="162">
        <v>1</v>
      </c>
      <c r="D14" s="163">
        <f>B14*C14</f>
        <v>3</v>
      </c>
      <c r="E14" s="164">
        <f>IF(D14&gt;3,1,IF(D14&gt;2,0.6,IF(D14&gt;1,0.1,IF(D14&gt;0,0.05,IF(D14&lt;=0,0)))))</f>
        <v>0.6</v>
      </c>
    </row>
    <row r="15" spans="1:5">
      <c r="A15" s="160" t="s">
        <v>209</v>
      </c>
      <c r="B15" s="162"/>
      <c r="C15" s="162"/>
      <c r="D15" s="163"/>
      <c r="E15" s="164"/>
    </row>
    <row r="16" spans="1:5">
      <c r="A16" s="161" t="s">
        <v>210</v>
      </c>
      <c r="B16" s="162">
        <v>2</v>
      </c>
      <c r="C16" s="162">
        <v>2</v>
      </c>
      <c r="D16" s="163">
        <f>B16*C16</f>
        <v>4</v>
      </c>
      <c r="E16" s="164">
        <f>IF(D16&gt;3,1,IF(D16&gt;2,0.6,IF(D16&gt;1,0.1,IF(D16&gt;0,0.05,IF(D16&lt;=0,0)))))</f>
        <v>1</v>
      </c>
    </row>
    <row r="17" spans="1:5">
      <c r="A17" s="161" t="s">
        <v>211</v>
      </c>
      <c r="B17" s="162">
        <v>0</v>
      </c>
      <c r="C17" s="162">
        <v>-1</v>
      </c>
      <c r="D17" s="163">
        <f>C17*B17</f>
        <v>0</v>
      </c>
      <c r="E17" s="164">
        <f>IF(D17&gt;3,1,IF(D17&gt;2,0.6,IF(D17&gt;1,0.1,IF(D17&gt;0,0.05,IF(D17&lt;=0,0)))))</f>
        <v>0</v>
      </c>
    </row>
    <row r="18" spans="1:5">
      <c r="A18" s="161" t="s">
        <v>212</v>
      </c>
      <c r="B18" s="162">
        <v>0</v>
      </c>
      <c r="C18" s="162">
        <v>-1</v>
      </c>
      <c r="D18" s="163">
        <f>B18*C18</f>
        <v>0</v>
      </c>
      <c r="E18" s="164">
        <f>IF(D18&gt;3,1,IF(D18&gt;2,0.6,IF(D18&gt;1,0.1,IF(D18&gt;0,0.05,IF(D18&lt;=0,0)))))</f>
        <v>0</v>
      </c>
    </row>
    <row r="19" spans="1:5" ht="37.5">
      <c r="A19" s="165" t="s">
        <v>213</v>
      </c>
      <c r="B19" s="162"/>
      <c r="C19" s="162"/>
      <c r="D19" s="166">
        <f>SUM(D10:D18)</f>
        <v>14.5</v>
      </c>
      <c r="E19" s="167"/>
    </row>
    <row r="20" spans="1:5">
      <c r="A20" s="168" t="s">
        <v>214</v>
      </c>
      <c r="B20" s="162"/>
      <c r="C20" s="162"/>
      <c r="D20" s="167"/>
      <c r="E20" s="169">
        <f>SUM(E10:E18)</f>
        <v>2.4500000000000002</v>
      </c>
    </row>
    <row r="21" spans="1:5" ht="37.5">
      <c r="A21" s="165" t="s">
        <v>215</v>
      </c>
      <c r="B21" s="162"/>
      <c r="C21" s="162"/>
      <c r="D21" s="166">
        <f>1.4+(-0.03*D19)</f>
        <v>0.96499999999999986</v>
      </c>
      <c r="E21" s="170"/>
    </row>
    <row r="22" spans="1:5">
      <c r="A22" s="171"/>
    </row>
    <row r="23" spans="1:5" ht="19.5">
      <c r="A23" s="172"/>
    </row>
    <row r="24" spans="1:5">
      <c r="A24" s="1058"/>
      <c r="B24" s="1058"/>
      <c r="C24" s="1058"/>
      <c r="D24" s="1058"/>
      <c r="E24" s="1058"/>
    </row>
  </sheetData>
  <mergeCells count="7">
    <mergeCell ref="A24:E24"/>
    <mergeCell ref="A2:E2"/>
    <mergeCell ref="A3:E3"/>
    <mergeCell ref="A4:A8"/>
    <mergeCell ref="C4:C7"/>
    <mergeCell ref="D4:D7"/>
    <mergeCell ref="E4:E7"/>
  </mergeCells>
  <pageMargins left="0.27559055118110237" right="0.11811023622047245" top="0.51181102362204722" bottom="0.9055118110236221" header="0.51181102362204722" footer="0.55118110236220474"/>
  <pageSetup paperSize="9" scale="8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2:M225"/>
  <sheetViews>
    <sheetView topLeftCell="A209" zoomScaleNormal="100" workbookViewId="0">
      <selection activeCell="E234" sqref="E234"/>
    </sheetView>
  </sheetViews>
  <sheetFormatPr defaultColWidth="9.140625" defaultRowHeight="15"/>
  <cols>
    <col min="1" max="1" width="5" style="892" customWidth="1"/>
    <col min="2" max="2" width="58.42578125" style="893" customWidth="1"/>
    <col min="3" max="3" width="7.42578125" style="892" customWidth="1"/>
    <col min="4" max="4" width="5" style="892" customWidth="1"/>
    <col min="5" max="5" width="15.7109375" style="950" bestFit="1" customWidth="1"/>
    <col min="6" max="6" width="15.42578125" style="894" bestFit="1" customWidth="1"/>
    <col min="7" max="7" width="13.7109375" style="894" bestFit="1" customWidth="1"/>
    <col min="8" max="8" width="15.42578125" style="894" bestFit="1" customWidth="1"/>
    <col min="9" max="16384" width="9.140625" style="834"/>
  </cols>
  <sheetData>
    <row r="2" spans="1:8" ht="28.5">
      <c r="A2" s="831" t="s">
        <v>850</v>
      </c>
      <c r="B2" s="832" t="s">
        <v>851</v>
      </c>
      <c r="C2" s="831" t="s">
        <v>852</v>
      </c>
      <c r="D2" s="831" t="s">
        <v>853</v>
      </c>
      <c r="E2" s="934" t="s">
        <v>856</v>
      </c>
      <c r="F2" s="833" t="s">
        <v>857</v>
      </c>
      <c r="G2" s="833" t="s">
        <v>858</v>
      </c>
      <c r="H2" s="833" t="s">
        <v>1131</v>
      </c>
    </row>
    <row r="3" spans="1:8">
      <c r="A3" s="835" t="s">
        <v>217</v>
      </c>
      <c r="B3" s="836" t="s">
        <v>968</v>
      </c>
      <c r="C3" s="835"/>
      <c r="D3" s="835"/>
      <c r="E3" s="935"/>
      <c r="F3" s="837"/>
      <c r="G3" s="837"/>
      <c r="H3" s="837"/>
    </row>
    <row r="4" spans="1:8" s="852" customFormat="1">
      <c r="A4" s="847">
        <v>1</v>
      </c>
      <c r="B4" s="848" t="s">
        <v>1132</v>
      </c>
      <c r="C4" s="849" t="s">
        <v>854</v>
      </c>
      <c r="D4" s="850">
        <f>54-16</f>
        <v>38</v>
      </c>
      <c r="E4" s="936">
        <v>13636364</v>
      </c>
      <c r="F4" s="851">
        <f>D4*E4</f>
        <v>518181832</v>
      </c>
      <c r="G4" s="846">
        <f>F4*0.1</f>
        <v>51818183.200000003</v>
      </c>
      <c r="H4" s="851">
        <f>F4+G4</f>
        <v>570000015.20000005</v>
      </c>
    </row>
    <row r="5" spans="1:8" s="852" customFormat="1" ht="30">
      <c r="A5" s="1061"/>
      <c r="B5" s="895" t="s">
        <v>1000</v>
      </c>
      <c r="C5" s="849"/>
      <c r="D5" s="896"/>
      <c r="E5" s="937"/>
      <c r="F5" s="897"/>
      <c r="G5" s="843"/>
      <c r="H5" s="897"/>
    </row>
    <row r="6" spans="1:8" s="852" customFormat="1" ht="210">
      <c r="A6" s="1061"/>
      <c r="B6" s="895" t="s">
        <v>1001</v>
      </c>
      <c r="C6" s="849"/>
      <c r="D6" s="896"/>
      <c r="E6" s="937"/>
      <c r="F6" s="897"/>
      <c r="G6" s="843"/>
      <c r="H6" s="897"/>
    </row>
    <row r="7" spans="1:8" ht="75">
      <c r="A7" s="1061"/>
      <c r="B7" s="841" t="s">
        <v>1002</v>
      </c>
      <c r="C7" s="831"/>
      <c r="D7" s="842"/>
      <c r="E7" s="938"/>
      <c r="F7" s="843"/>
      <c r="G7" s="843"/>
      <c r="H7" s="843"/>
    </row>
    <row r="8" spans="1:8" ht="30">
      <c r="A8" s="1061"/>
      <c r="B8" s="841" t="s">
        <v>1003</v>
      </c>
      <c r="C8" s="831"/>
      <c r="D8" s="842"/>
      <c r="E8" s="938"/>
      <c r="F8" s="843"/>
      <c r="G8" s="843"/>
      <c r="H8" s="843"/>
    </row>
    <row r="9" spans="1:8">
      <c r="A9" s="1061"/>
      <c r="B9" s="805" t="s">
        <v>1004</v>
      </c>
      <c r="C9" s="831"/>
      <c r="D9" s="842"/>
      <c r="E9" s="938"/>
      <c r="F9" s="843"/>
      <c r="G9" s="843"/>
      <c r="H9" s="843"/>
    </row>
    <row r="10" spans="1:8">
      <c r="A10" s="1061"/>
      <c r="B10" s="806" t="s">
        <v>1005</v>
      </c>
      <c r="C10" s="831"/>
      <c r="D10" s="842"/>
      <c r="E10" s="938"/>
      <c r="F10" s="843"/>
      <c r="G10" s="843"/>
      <c r="H10" s="843"/>
    </row>
    <row r="11" spans="1:8" ht="75">
      <c r="A11" s="1061"/>
      <c r="B11" s="807" t="s">
        <v>1006</v>
      </c>
      <c r="C11" s="831"/>
      <c r="D11" s="842"/>
      <c r="E11" s="938"/>
      <c r="F11" s="843"/>
      <c r="G11" s="843"/>
      <c r="H11" s="843"/>
    </row>
    <row r="12" spans="1:8" ht="30">
      <c r="A12" s="1061"/>
      <c r="B12" s="805" t="s">
        <v>1007</v>
      </c>
      <c r="C12" s="831"/>
      <c r="D12" s="842"/>
      <c r="E12" s="938"/>
      <c r="F12" s="843"/>
      <c r="G12" s="843"/>
      <c r="H12" s="843"/>
    </row>
    <row r="13" spans="1:8">
      <c r="A13" s="1061"/>
      <c r="B13" s="805" t="s">
        <v>1008</v>
      </c>
      <c r="C13" s="831"/>
      <c r="D13" s="842"/>
      <c r="E13" s="938"/>
      <c r="F13" s="843"/>
      <c r="G13" s="843"/>
      <c r="H13" s="843"/>
    </row>
    <row r="14" spans="1:8">
      <c r="A14" s="831"/>
      <c r="B14" s="805" t="s">
        <v>1009</v>
      </c>
      <c r="C14" s="831"/>
      <c r="D14" s="842"/>
      <c r="E14" s="938"/>
      <c r="F14" s="843"/>
      <c r="G14" s="843"/>
      <c r="H14" s="843"/>
    </row>
    <row r="15" spans="1:8" ht="28.5">
      <c r="A15" s="844">
        <v>2</v>
      </c>
      <c r="B15" s="845" t="s">
        <v>893</v>
      </c>
      <c r="C15" s="831" t="s">
        <v>894</v>
      </c>
      <c r="D15" s="831">
        <v>56</v>
      </c>
      <c r="E15" s="939">
        <v>680000</v>
      </c>
      <c r="F15" s="846">
        <f>D15*E15</f>
        <v>38080000</v>
      </c>
      <c r="G15" s="846">
        <f>F15*0.1</f>
        <v>3808000</v>
      </c>
      <c r="H15" s="846">
        <f>F15+G15</f>
        <v>41888000</v>
      </c>
    </row>
    <row r="16" spans="1:8" s="852" customFormat="1">
      <c r="A16" s="847">
        <v>3</v>
      </c>
      <c r="B16" s="848" t="s">
        <v>885</v>
      </c>
      <c r="C16" s="849" t="s">
        <v>666</v>
      </c>
      <c r="D16" s="850">
        <v>20</v>
      </c>
      <c r="E16" s="940">
        <v>800000</v>
      </c>
      <c r="F16" s="851">
        <f>D16*E16</f>
        <v>16000000</v>
      </c>
      <c r="G16" s="846">
        <f>F16*0.1</f>
        <v>1600000</v>
      </c>
      <c r="H16" s="851">
        <f>F16+G16</f>
        <v>17600000</v>
      </c>
    </row>
    <row r="17" spans="1:8" s="852" customFormat="1">
      <c r="A17" s="1062"/>
      <c r="B17" s="853" t="s">
        <v>1080</v>
      </c>
      <c r="C17" s="854"/>
      <c r="D17" s="855"/>
      <c r="E17" s="941"/>
      <c r="F17" s="856"/>
      <c r="G17" s="862"/>
      <c r="H17" s="857"/>
    </row>
    <row r="18" spans="1:8" s="852" customFormat="1">
      <c r="A18" s="1062"/>
      <c r="B18" s="853" t="s">
        <v>1125</v>
      </c>
      <c r="C18" s="854"/>
      <c r="D18" s="855"/>
      <c r="E18" s="941"/>
      <c r="F18" s="856"/>
      <c r="G18" s="862"/>
      <c r="H18" s="857"/>
    </row>
    <row r="19" spans="1:8" s="852" customFormat="1">
      <c r="A19" s="1062"/>
      <c r="B19" s="853" t="s">
        <v>1081</v>
      </c>
      <c r="C19" s="854"/>
      <c r="D19" s="855"/>
      <c r="E19" s="941"/>
      <c r="F19" s="856"/>
      <c r="G19" s="862"/>
      <c r="H19" s="857"/>
    </row>
    <row r="20" spans="1:8" s="852" customFormat="1">
      <c r="A20" s="1062"/>
      <c r="B20" s="858" t="s">
        <v>1082</v>
      </c>
      <c r="C20" s="854"/>
      <c r="D20" s="855"/>
      <c r="E20" s="941"/>
      <c r="F20" s="856"/>
      <c r="G20" s="862"/>
      <c r="H20" s="857"/>
    </row>
    <row r="21" spans="1:8" s="852" customFormat="1">
      <c r="A21" s="849"/>
      <c r="B21" s="853" t="s">
        <v>1083</v>
      </c>
      <c r="C21" s="854"/>
      <c r="D21" s="855"/>
      <c r="E21" s="941"/>
      <c r="F21" s="856"/>
      <c r="G21" s="862"/>
      <c r="H21" s="857"/>
    </row>
    <row r="22" spans="1:8" s="852" customFormat="1">
      <c r="A22" s="849"/>
      <c r="B22" s="853" t="s">
        <v>1084</v>
      </c>
      <c r="C22" s="854"/>
      <c r="D22" s="855"/>
      <c r="E22" s="941"/>
      <c r="F22" s="856"/>
      <c r="G22" s="862"/>
      <c r="H22" s="857"/>
    </row>
    <row r="23" spans="1:8" s="852" customFormat="1">
      <c r="A23" s="849"/>
      <c r="B23" s="853" t="s">
        <v>1085</v>
      </c>
      <c r="C23" s="854"/>
      <c r="D23" s="855"/>
      <c r="E23" s="941"/>
      <c r="F23" s="856"/>
      <c r="G23" s="862"/>
      <c r="H23" s="857"/>
    </row>
    <row r="24" spans="1:8" s="852" customFormat="1" ht="28.5">
      <c r="A24" s="849">
        <v>4</v>
      </c>
      <c r="B24" s="951" t="s">
        <v>1211</v>
      </c>
      <c r="C24" s="849" t="s">
        <v>895</v>
      </c>
      <c r="D24" s="896">
        <v>4</v>
      </c>
      <c r="E24" s="936">
        <v>2550000</v>
      </c>
      <c r="F24" s="851">
        <f>D24*E24</f>
        <v>10200000</v>
      </c>
      <c r="G24" s="846">
        <f>F24*0.1</f>
        <v>1020000</v>
      </c>
      <c r="H24" s="851">
        <f>F24+G24</f>
        <v>11220000</v>
      </c>
    </row>
    <row r="25" spans="1:8" s="852" customFormat="1">
      <c r="A25" s="849"/>
      <c r="B25" s="853" t="s">
        <v>1080</v>
      </c>
      <c r="C25" s="854"/>
      <c r="D25" s="855"/>
      <c r="E25" s="941"/>
      <c r="F25" s="856"/>
      <c r="G25" s="862"/>
      <c r="H25" s="857"/>
    </row>
    <row r="26" spans="1:8" s="852" customFormat="1">
      <c r="A26" s="849"/>
      <c r="B26" s="853" t="s">
        <v>1212</v>
      </c>
      <c r="C26" s="854"/>
      <c r="D26" s="855"/>
      <c r="E26" s="941"/>
      <c r="F26" s="856"/>
      <c r="G26" s="862"/>
      <c r="H26" s="857"/>
    </row>
    <row r="27" spans="1:8" s="852" customFormat="1">
      <c r="A27" s="849"/>
      <c r="B27" s="853" t="s">
        <v>1081</v>
      </c>
      <c r="C27" s="854"/>
      <c r="D27" s="855"/>
      <c r="E27" s="941"/>
      <c r="F27" s="856"/>
      <c r="G27" s="862"/>
      <c r="H27" s="857"/>
    </row>
    <row r="28" spans="1:8" s="852" customFormat="1">
      <c r="A28" s="847">
        <v>5</v>
      </c>
      <c r="B28" s="898" t="s">
        <v>1199</v>
      </c>
      <c r="C28" s="849" t="s">
        <v>855</v>
      </c>
      <c r="D28" s="899">
        <v>57</v>
      </c>
      <c r="E28" s="936">
        <v>670000</v>
      </c>
      <c r="F28" s="851">
        <f>E28*D28</f>
        <v>38190000</v>
      </c>
      <c r="G28" s="846">
        <v>0</v>
      </c>
      <c r="H28" s="851">
        <f>F28+G28</f>
        <v>38190000</v>
      </c>
    </row>
    <row r="29" spans="1:8" s="852" customFormat="1">
      <c r="A29" s="849"/>
      <c r="B29" s="859" t="s">
        <v>1010</v>
      </c>
      <c r="C29" s="854"/>
      <c r="D29" s="900"/>
      <c r="E29" s="941"/>
      <c r="F29" s="856"/>
      <c r="G29" s="862"/>
      <c r="H29" s="857"/>
    </row>
    <row r="30" spans="1:8" s="852" customFormat="1">
      <c r="A30" s="849"/>
      <c r="B30" s="859" t="s">
        <v>1011</v>
      </c>
      <c r="C30" s="854"/>
      <c r="D30" s="900"/>
      <c r="E30" s="941"/>
      <c r="F30" s="856"/>
      <c r="G30" s="862"/>
      <c r="H30" s="857"/>
    </row>
    <row r="31" spans="1:8" s="852" customFormat="1">
      <c r="A31" s="849"/>
      <c r="B31" s="859" t="s">
        <v>1012</v>
      </c>
      <c r="C31" s="854"/>
      <c r="D31" s="900"/>
      <c r="E31" s="941"/>
      <c r="F31" s="856"/>
      <c r="G31" s="862"/>
      <c r="H31" s="857"/>
    </row>
    <row r="32" spans="1:8" s="852" customFormat="1">
      <c r="A32" s="849"/>
      <c r="B32" s="859" t="s">
        <v>1013</v>
      </c>
      <c r="C32" s="854"/>
      <c r="D32" s="900"/>
      <c r="E32" s="941"/>
      <c r="F32" s="856"/>
      <c r="G32" s="862"/>
      <c r="H32" s="857"/>
    </row>
    <row r="33" spans="1:8" s="852" customFormat="1">
      <c r="A33" s="849"/>
      <c r="B33" s="859" t="s">
        <v>1014</v>
      </c>
      <c r="C33" s="854"/>
      <c r="D33" s="900"/>
      <c r="E33" s="941"/>
      <c r="F33" s="856"/>
      <c r="G33" s="862"/>
      <c r="H33" s="857"/>
    </row>
    <row r="34" spans="1:8">
      <c r="A34" s="831"/>
      <c r="B34" s="859" t="s">
        <v>1015</v>
      </c>
      <c r="C34" s="860"/>
      <c r="D34" s="861"/>
      <c r="E34" s="942"/>
      <c r="F34" s="862"/>
      <c r="G34" s="862"/>
      <c r="H34" s="863"/>
    </row>
    <row r="35" spans="1:8">
      <c r="A35" s="831"/>
      <c r="B35" s="859" t="s">
        <v>1016</v>
      </c>
      <c r="C35" s="860"/>
      <c r="D35" s="861"/>
      <c r="E35" s="942"/>
      <c r="F35" s="862"/>
      <c r="G35" s="862"/>
      <c r="H35" s="863"/>
    </row>
    <row r="36" spans="1:8">
      <c r="A36" s="844"/>
      <c r="B36" s="859" t="s">
        <v>1017</v>
      </c>
      <c r="C36" s="831"/>
      <c r="D36" s="864"/>
      <c r="E36" s="943"/>
      <c r="F36" s="846"/>
      <c r="G36" s="846"/>
      <c r="H36" s="846"/>
    </row>
    <row r="37" spans="1:8">
      <c r="A37" s="1061"/>
      <c r="B37" s="859" t="s">
        <v>1018</v>
      </c>
      <c r="C37" s="860"/>
      <c r="D37" s="865"/>
      <c r="E37" s="942"/>
      <c r="F37" s="862"/>
      <c r="G37" s="862"/>
      <c r="H37" s="863"/>
    </row>
    <row r="38" spans="1:8">
      <c r="A38" s="1061"/>
      <c r="B38" s="866" t="s">
        <v>1019</v>
      </c>
      <c r="C38" s="860"/>
      <c r="D38" s="865"/>
      <c r="E38" s="942"/>
      <c r="F38" s="862"/>
      <c r="G38" s="862"/>
      <c r="H38" s="863"/>
    </row>
    <row r="39" spans="1:8" s="852" customFormat="1">
      <c r="A39" s="847">
        <v>6</v>
      </c>
      <c r="B39" s="867" t="s">
        <v>1140</v>
      </c>
      <c r="C39" s="849" t="s">
        <v>666</v>
      </c>
      <c r="D39" s="850">
        <v>4</v>
      </c>
      <c r="E39" s="940">
        <v>9400000</v>
      </c>
      <c r="F39" s="851">
        <f>D39*E39</f>
        <v>37600000</v>
      </c>
      <c r="G39" s="846">
        <f>F39*0.1</f>
        <v>3760000</v>
      </c>
      <c r="H39" s="851">
        <f>F39+G39</f>
        <v>41360000</v>
      </c>
    </row>
    <row r="40" spans="1:8" s="852" customFormat="1" ht="30">
      <c r="A40" s="847"/>
      <c r="B40" s="868" t="s">
        <v>1141</v>
      </c>
      <c r="C40" s="849"/>
      <c r="D40" s="850"/>
      <c r="E40" s="940"/>
      <c r="F40" s="851"/>
      <c r="G40" s="846"/>
      <c r="H40" s="851"/>
    </row>
    <row r="41" spans="1:8" s="852" customFormat="1">
      <c r="A41" s="847"/>
      <c r="B41" s="868" t="s">
        <v>961</v>
      </c>
      <c r="C41" s="849"/>
      <c r="D41" s="850"/>
      <c r="E41" s="940"/>
      <c r="F41" s="851"/>
      <c r="G41" s="846"/>
      <c r="H41" s="851"/>
    </row>
    <row r="42" spans="1:8" s="852" customFormat="1">
      <c r="A42" s="847"/>
      <c r="B42" s="868" t="s">
        <v>962</v>
      </c>
      <c r="C42" s="849"/>
      <c r="D42" s="850"/>
      <c r="E42" s="940"/>
      <c r="F42" s="851"/>
      <c r="G42" s="846"/>
      <c r="H42" s="851"/>
    </row>
    <row r="43" spans="1:8" s="852" customFormat="1">
      <c r="A43" s="847"/>
      <c r="B43" s="868" t="s">
        <v>963</v>
      </c>
      <c r="C43" s="849"/>
      <c r="D43" s="850"/>
      <c r="E43" s="940"/>
      <c r="F43" s="851"/>
      <c r="G43" s="846"/>
      <c r="H43" s="851"/>
    </row>
    <row r="44" spans="1:8" s="852" customFormat="1">
      <c r="A44" s="847"/>
      <c r="B44" s="868" t="s">
        <v>964</v>
      </c>
      <c r="C44" s="849"/>
      <c r="D44" s="850"/>
      <c r="E44" s="940"/>
      <c r="F44" s="851"/>
      <c r="G44" s="846"/>
      <c r="H44" s="851"/>
    </row>
    <row r="45" spans="1:8" s="852" customFormat="1">
      <c r="A45" s="847"/>
      <c r="B45" s="868" t="s">
        <v>965</v>
      </c>
      <c r="C45" s="849"/>
      <c r="D45" s="850"/>
      <c r="E45" s="940"/>
      <c r="F45" s="851"/>
      <c r="G45" s="846"/>
      <c r="H45" s="851"/>
    </row>
    <row r="46" spans="1:8" s="852" customFormat="1">
      <c r="A46" s="847"/>
      <c r="B46" s="868" t="s">
        <v>966</v>
      </c>
      <c r="C46" s="849"/>
      <c r="D46" s="850"/>
      <c r="E46" s="940"/>
      <c r="F46" s="851"/>
      <c r="G46" s="846"/>
      <c r="H46" s="851"/>
    </row>
    <row r="47" spans="1:8" s="852" customFormat="1" ht="45">
      <c r="A47" s="847"/>
      <c r="B47" s="868" t="s">
        <v>1087</v>
      </c>
      <c r="C47" s="849"/>
      <c r="D47" s="850"/>
      <c r="E47" s="940"/>
      <c r="F47" s="851"/>
      <c r="G47" s="846"/>
      <c r="H47" s="851"/>
    </row>
    <row r="48" spans="1:8" s="852" customFormat="1">
      <c r="A48" s="847"/>
      <c r="B48" s="868" t="s">
        <v>1088</v>
      </c>
      <c r="C48" s="849"/>
      <c r="D48" s="850"/>
      <c r="E48" s="940"/>
      <c r="F48" s="851"/>
      <c r="G48" s="846"/>
      <c r="H48" s="851"/>
    </row>
    <row r="49" spans="1:8" s="852" customFormat="1">
      <c r="A49" s="849"/>
      <c r="B49" s="868" t="s">
        <v>967</v>
      </c>
      <c r="C49" s="854"/>
      <c r="D49" s="869"/>
      <c r="E49" s="941"/>
      <c r="F49" s="856"/>
      <c r="G49" s="862"/>
      <c r="H49" s="857"/>
    </row>
    <row r="50" spans="1:8" s="873" customFormat="1" ht="28.5">
      <c r="A50" s="849"/>
      <c r="B50" s="870" t="s">
        <v>1086</v>
      </c>
      <c r="C50" s="849"/>
      <c r="D50" s="871"/>
      <c r="E50" s="936"/>
      <c r="F50" s="851"/>
      <c r="G50" s="846"/>
      <c r="H50" s="872"/>
    </row>
    <row r="51" spans="1:8" s="852" customFormat="1">
      <c r="A51" s="847">
        <v>7</v>
      </c>
      <c r="B51" s="848" t="s">
        <v>991</v>
      </c>
      <c r="C51" s="849" t="s">
        <v>666</v>
      </c>
      <c r="D51" s="850">
        <v>1</v>
      </c>
      <c r="E51" s="940">
        <v>9400000</v>
      </c>
      <c r="F51" s="851">
        <f>D51*E51</f>
        <v>9400000</v>
      </c>
      <c r="G51" s="846">
        <f>F51*0.1</f>
        <v>940000</v>
      </c>
      <c r="H51" s="851">
        <f>F51+G51</f>
        <v>10340000</v>
      </c>
    </row>
    <row r="52" spans="1:8" s="852" customFormat="1">
      <c r="A52" s="847"/>
      <c r="B52" s="868" t="s">
        <v>960</v>
      </c>
      <c r="C52" s="849"/>
      <c r="D52" s="850"/>
      <c r="E52" s="940"/>
      <c r="F52" s="851"/>
      <c r="G52" s="846"/>
      <c r="H52" s="851"/>
    </row>
    <row r="53" spans="1:8" s="852" customFormat="1">
      <c r="A53" s="847"/>
      <c r="B53" s="868" t="s">
        <v>961</v>
      </c>
      <c r="C53" s="849"/>
      <c r="D53" s="850"/>
      <c r="E53" s="940"/>
      <c r="F53" s="851"/>
      <c r="G53" s="846"/>
      <c r="H53" s="851"/>
    </row>
    <row r="54" spans="1:8" s="852" customFormat="1">
      <c r="A54" s="847"/>
      <c r="B54" s="868" t="s">
        <v>962</v>
      </c>
      <c r="C54" s="849"/>
      <c r="D54" s="850"/>
      <c r="E54" s="940"/>
      <c r="F54" s="851"/>
      <c r="G54" s="846"/>
      <c r="H54" s="851"/>
    </row>
    <row r="55" spans="1:8" s="852" customFormat="1">
      <c r="A55" s="847"/>
      <c r="B55" s="868" t="s">
        <v>963</v>
      </c>
      <c r="C55" s="849"/>
      <c r="D55" s="850"/>
      <c r="E55" s="940"/>
      <c r="F55" s="851"/>
      <c r="G55" s="846"/>
      <c r="H55" s="851"/>
    </row>
    <row r="56" spans="1:8" s="852" customFormat="1">
      <c r="A56" s="847"/>
      <c r="B56" s="868" t="s">
        <v>964</v>
      </c>
      <c r="C56" s="849"/>
      <c r="D56" s="850"/>
      <c r="E56" s="940"/>
      <c r="F56" s="851"/>
      <c r="G56" s="846"/>
      <c r="H56" s="851"/>
    </row>
    <row r="57" spans="1:8" s="852" customFormat="1">
      <c r="A57" s="847"/>
      <c r="B57" s="868" t="s">
        <v>965</v>
      </c>
      <c r="C57" s="849"/>
      <c r="D57" s="850"/>
      <c r="E57" s="940"/>
      <c r="F57" s="851"/>
      <c r="G57" s="846"/>
      <c r="H57" s="851"/>
    </row>
    <row r="58" spans="1:8" s="852" customFormat="1">
      <c r="A58" s="847"/>
      <c r="B58" s="868" t="s">
        <v>966</v>
      </c>
      <c r="C58" s="849"/>
      <c r="D58" s="850"/>
      <c r="E58" s="940"/>
      <c r="F58" s="851"/>
      <c r="G58" s="846"/>
      <c r="H58" s="851"/>
    </row>
    <row r="59" spans="1:8" s="852" customFormat="1" ht="45">
      <c r="A59" s="847"/>
      <c r="B59" s="868" t="s">
        <v>1087</v>
      </c>
      <c r="C59" s="849"/>
      <c r="D59" s="850"/>
      <c r="E59" s="940"/>
      <c r="F59" s="851"/>
      <c r="G59" s="846"/>
      <c r="H59" s="851"/>
    </row>
    <row r="60" spans="1:8" s="852" customFormat="1">
      <c r="A60" s="847"/>
      <c r="B60" s="868" t="s">
        <v>1088</v>
      </c>
      <c r="C60" s="849"/>
      <c r="D60" s="850"/>
      <c r="E60" s="940"/>
      <c r="F60" s="851"/>
      <c r="G60" s="846"/>
      <c r="H60" s="851"/>
    </row>
    <row r="61" spans="1:8" s="852" customFormat="1">
      <c r="A61" s="847"/>
      <c r="B61" s="868" t="s">
        <v>967</v>
      </c>
      <c r="C61" s="849"/>
      <c r="D61" s="850"/>
      <c r="E61" s="940"/>
      <c r="F61" s="851"/>
      <c r="G61" s="846"/>
      <c r="H61" s="851"/>
    </row>
    <row r="62" spans="1:8" s="852" customFormat="1" ht="28.5">
      <c r="A62" s="847"/>
      <c r="B62" s="870" t="s">
        <v>1086</v>
      </c>
      <c r="C62" s="849"/>
      <c r="D62" s="850"/>
      <c r="E62" s="940"/>
      <c r="F62" s="851"/>
      <c r="G62" s="846"/>
      <c r="H62" s="851"/>
    </row>
    <row r="63" spans="1:8" s="852" customFormat="1">
      <c r="A63" s="847">
        <v>8</v>
      </c>
      <c r="B63" s="874" t="s">
        <v>1142</v>
      </c>
      <c r="C63" s="849" t="s">
        <v>243</v>
      </c>
      <c r="D63" s="849">
        <v>12</v>
      </c>
      <c r="E63" s="944">
        <v>12000000</v>
      </c>
      <c r="F63" s="875">
        <f>D63*E63</f>
        <v>144000000</v>
      </c>
      <c r="G63" s="886">
        <f>F63*0.1</f>
        <v>14400000</v>
      </c>
      <c r="H63" s="875">
        <f>F63+G63</f>
        <v>158400000</v>
      </c>
    </row>
    <row r="64" spans="1:8" s="852" customFormat="1" ht="15.75">
      <c r="A64" s="849"/>
      <c r="B64" s="919" t="s">
        <v>1143</v>
      </c>
      <c r="C64" s="854"/>
      <c r="D64" s="869"/>
      <c r="E64" s="941"/>
      <c r="F64" s="851"/>
      <c r="G64" s="846"/>
      <c r="H64" s="851"/>
    </row>
    <row r="65" spans="1:8" s="852" customFormat="1" ht="15.75">
      <c r="A65" s="849"/>
      <c r="B65" s="919" t="s">
        <v>1144</v>
      </c>
      <c r="C65" s="854"/>
      <c r="D65" s="869"/>
      <c r="E65" s="941"/>
      <c r="F65" s="851"/>
      <c r="G65" s="846"/>
      <c r="H65" s="851"/>
    </row>
    <row r="66" spans="1:8" s="852" customFormat="1" ht="15.75">
      <c r="A66" s="849"/>
      <c r="B66" s="920" t="s">
        <v>1145</v>
      </c>
      <c r="C66" s="854"/>
      <c r="D66" s="869"/>
      <c r="E66" s="941"/>
      <c r="F66" s="851"/>
      <c r="G66" s="846"/>
      <c r="H66" s="851"/>
    </row>
    <row r="67" spans="1:8" s="852" customFormat="1" ht="15.75">
      <c r="A67" s="849"/>
      <c r="B67" s="921" t="s">
        <v>1146</v>
      </c>
      <c r="C67" s="854"/>
      <c r="D67" s="869"/>
      <c r="E67" s="941"/>
      <c r="F67" s="851"/>
      <c r="G67" s="846"/>
      <c r="H67" s="851"/>
    </row>
    <row r="68" spans="1:8" s="852" customFormat="1" ht="31.5">
      <c r="A68" s="849"/>
      <c r="B68" s="921" t="s">
        <v>1147</v>
      </c>
      <c r="C68" s="854"/>
      <c r="D68" s="869"/>
      <c r="E68" s="941"/>
      <c r="F68" s="851"/>
      <c r="G68" s="846"/>
      <c r="H68" s="851"/>
    </row>
    <row r="69" spans="1:8" s="852" customFormat="1" ht="15.75">
      <c r="A69" s="849"/>
      <c r="B69" s="921" t="s">
        <v>1148</v>
      </c>
      <c r="C69" s="854"/>
      <c r="D69" s="869"/>
      <c r="E69" s="941"/>
      <c r="F69" s="851"/>
      <c r="G69" s="846"/>
      <c r="H69" s="851"/>
    </row>
    <row r="70" spans="1:8" s="852" customFormat="1" ht="15.75">
      <c r="A70" s="849"/>
      <c r="B70" s="921" t="s">
        <v>1149</v>
      </c>
      <c r="C70" s="854"/>
      <c r="D70" s="869"/>
      <c r="E70" s="941"/>
      <c r="F70" s="851"/>
      <c r="G70" s="846"/>
      <c r="H70" s="851"/>
    </row>
    <row r="71" spans="1:8" s="852" customFormat="1" ht="31.5">
      <c r="A71" s="849"/>
      <c r="B71" s="921" t="s">
        <v>1150</v>
      </c>
      <c r="C71" s="854"/>
      <c r="D71" s="869"/>
      <c r="E71" s="941"/>
      <c r="F71" s="851"/>
      <c r="G71" s="846"/>
      <c r="H71" s="851"/>
    </row>
    <row r="72" spans="1:8" s="852" customFormat="1" ht="47.25">
      <c r="A72" s="849"/>
      <c r="B72" s="921" t="s">
        <v>1151</v>
      </c>
      <c r="C72" s="854"/>
      <c r="D72" s="869"/>
      <c r="E72" s="941"/>
      <c r="F72" s="851"/>
      <c r="G72" s="846"/>
      <c r="H72" s="851"/>
    </row>
    <row r="73" spans="1:8" s="852" customFormat="1" ht="15.75">
      <c r="A73" s="849"/>
      <c r="B73" s="921" t="s">
        <v>1152</v>
      </c>
      <c r="C73" s="854"/>
      <c r="D73" s="869"/>
      <c r="E73" s="941"/>
      <c r="F73" s="851"/>
      <c r="G73" s="846"/>
      <c r="H73" s="851"/>
    </row>
    <row r="74" spans="1:8" s="852" customFormat="1" ht="31.5">
      <c r="A74" s="849"/>
      <c r="B74" s="921" t="s">
        <v>1153</v>
      </c>
      <c r="C74" s="854"/>
      <c r="D74" s="869"/>
      <c r="E74" s="941"/>
      <c r="F74" s="851"/>
      <c r="G74" s="846"/>
      <c r="H74" s="851"/>
    </row>
    <row r="75" spans="1:8" s="852" customFormat="1" ht="15.75">
      <c r="A75" s="849"/>
      <c r="B75" s="921" t="s">
        <v>1154</v>
      </c>
      <c r="C75" s="854"/>
      <c r="D75" s="869"/>
      <c r="E75" s="941"/>
      <c r="F75" s="851"/>
      <c r="G75" s="846"/>
      <c r="H75" s="851"/>
    </row>
    <row r="76" spans="1:8" s="852" customFormat="1" ht="31.5">
      <c r="A76" s="849"/>
      <c r="B76" s="921" t="s">
        <v>1155</v>
      </c>
      <c r="C76" s="854"/>
      <c r="D76" s="869"/>
      <c r="E76" s="941"/>
      <c r="F76" s="851"/>
      <c r="G76" s="846"/>
      <c r="H76" s="851"/>
    </row>
    <row r="77" spans="1:8" s="852" customFormat="1" ht="31.5">
      <c r="A77" s="849"/>
      <c r="B77" s="921" t="s">
        <v>1156</v>
      </c>
      <c r="C77" s="854"/>
      <c r="D77" s="869"/>
      <c r="E77" s="941"/>
      <c r="F77" s="851"/>
      <c r="G77" s="846"/>
      <c r="H77" s="851"/>
    </row>
    <row r="78" spans="1:8" s="852" customFormat="1" ht="47.25">
      <c r="A78" s="849"/>
      <c r="B78" s="921" t="s">
        <v>1157</v>
      </c>
      <c r="C78" s="854"/>
      <c r="D78" s="869"/>
      <c r="E78" s="941"/>
      <c r="F78" s="851"/>
      <c r="G78" s="846"/>
      <c r="H78" s="851"/>
    </row>
    <row r="79" spans="1:8" s="852" customFormat="1" ht="31.5">
      <c r="A79" s="849"/>
      <c r="B79" s="921" t="s">
        <v>1158</v>
      </c>
      <c r="C79" s="854"/>
      <c r="D79" s="869"/>
      <c r="E79" s="941"/>
      <c r="F79" s="851"/>
      <c r="G79" s="846"/>
      <c r="H79" s="851"/>
    </row>
    <row r="80" spans="1:8" s="852" customFormat="1">
      <c r="A80" s="847">
        <v>9</v>
      </c>
      <c r="B80" s="874" t="s">
        <v>1159</v>
      </c>
      <c r="C80" s="849" t="s">
        <v>243</v>
      </c>
      <c r="D80" s="849">
        <v>2</v>
      </c>
      <c r="E80" s="944">
        <v>20100000</v>
      </c>
      <c r="F80" s="875">
        <f>D80*E80</f>
        <v>40200000</v>
      </c>
      <c r="G80" s="886">
        <f>F80*0.1</f>
        <v>4020000</v>
      </c>
      <c r="H80" s="875">
        <f>F80+G80</f>
        <v>44220000</v>
      </c>
    </row>
    <row r="81" spans="1:8" s="852" customFormat="1" ht="15.75">
      <c r="A81" s="847"/>
      <c r="B81" s="919" t="s">
        <v>1143</v>
      </c>
      <c r="C81" s="849"/>
      <c r="D81" s="849"/>
      <c r="E81" s="944"/>
      <c r="F81" s="875"/>
      <c r="G81" s="886"/>
      <c r="H81" s="875"/>
    </row>
    <row r="82" spans="1:8" s="852" customFormat="1" ht="15.75">
      <c r="A82" s="847"/>
      <c r="B82" s="919" t="s">
        <v>1160</v>
      </c>
      <c r="C82" s="849"/>
      <c r="D82" s="849"/>
      <c r="E82" s="944"/>
      <c r="F82" s="875"/>
      <c r="G82" s="886"/>
      <c r="H82" s="875"/>
    </row>
    <row r="83" spans="1:8" s="852" customFormat="1" ht="15.75">
      <c r="A83" s="847"/>
      <c r="B83" s="920" t="s">
        <v>1145</v>
      </c>
      <c r="C83" s="849"/>
      <c r="D83" s="849"/>
      <c r="E83" s="944"/>
      <c r="F83" s="875"/>
      <c r="G83" s="886"/>
      <c r="H83" s="875"/>
    </row>
    <row r="84" spans="1:8" s="852" customFormat="1" ht="31.5">
      <c r="A84" s="847"/>
      <c r="B84" s="919" t="s">
        <v>1161</v>
      </c>
      <c r="C84" s="849"/>
      <c r="D84" s="849"/>
      <c r="E84" s="944"/>
      <c r="F84" s="875"/>
      <c r="G84" s="886"/>
      <c r="H84" s="875"/>
    </row>
    <row r="85" spans="1:8" s="852" customFormat="1" ht="31.5">
      <c r="A85" s="847"/>
      <c r="B85" s="919" t="s">
        <v>1162</v>
      </c>
      <c r="C85" s="849"/>
      <c r="D85" s="849"/>
      <c r="E85" s="944"/>
      <c r="F85" s="875"/>
      <c r="G85" s="886"/>
      <c r="H85" s="875"/>
    </row>
    <row r="86" spans="1:8" s="852" customFormat="1" ht="15.75">
      <c r="A86" s="847"/>
      <c r="B86" s="919" t="s">
        <v>1163</v>
      </c>
      <c r="C86" s="849"/>
      <c r="D86" s="849"/>
      <c r="E86" s="944"/>
      <c r="F86" s="875"/>
      <c r="G86" s="886"/>
      <c r="H86" s="875"/>
    </row>
    <row r="87" spans="1:8" s="852" customFormat="1" ht="15.75">
      <c r="A87" s="847"/>
      <c r="B87" s="919" t="s">
        <v>1164</v>
      </c>
      <c r="C87" s="849"/>
      <c r="D87" s="849"/>
      <c r="E87" s="944"/>
      <c r="F87" s="875"/>
      <c r="G87" s="886"/>
      <c r="H87" s="875"/>
    </row>
    <row r="88" spans="1:8" s="852" customFormat="1" ht="15.75">
      <c r="A88" s="847"/>
      <c r="B88" s="919" t="s">
        <v>1165</v>
      </c>
      <c r="C88" s="849"/>
      <c r="D88" s="849"/>
      <c r="E88" s="944"/>
      <c r="F88" s="875"/>
      <c r="G88" s="886"/>
      <c r="H88" s="875"/>
    </row>
    <row r="89" spans="1:8" s="852" customFormat="1" ht="15.75">
      <c r="A89" s="847"/>
      <c r="B89" s="919" t="s">
        <v>1166</v>
      </c>
      <c r="C89" s="849"/>
      <c r="D89" s="849"/>
      <c r="E89" s="944"/>
      <c r="F89" s="875"/>
      <c r="G89" s="886"/>
      <c r="H89" s="875"/>
    </row>
    <row r="90" spans="1:8" s="852" customFormat="1" ht="15.75">
      <c r="A90" s="847"/>
      <c r="B90" s="919" t="s">
        <v>1167</v>
      </c>
      <c r="C90" s="849"/>
      <c r="D90" s="849"/>
      <c r="E90" s="944"/>
      <c r="F90" s="875"/>
      <c r="G90" s="886"/>
      <c r="H90" s="875"/>
    </row>
    <row r="91" spans="1:8" s="852" customFormat="1" ht="15.75">
      <c r="A91" s="847"/>
      <c r="B91" s="919" t="s">
        <v>1168</v>
      </c>
      <c r="C91" s="849"/>
      <c r="D91" s="849"/>
      <c r="E91" s="944"/>
      <c r="F91" s="875"/>
      <c r="G91" s="886"/>
      <c r="H91" s="875"/>
    </row>
    <row r="92" spans="1:8" s="852" customFormat="1" ht="15.75">
      <c r="A92" s="847"/>
      <c r="B92" s="919" t="s">
        <v>1169</v>
      </c>
      <c r="C92" s="849"/>
      <c r="D92" s="849"/>
      <c r="E92" s="944"/>
      <c r="F92" s="875"/>
      <c r="G92" s="886"/>
      <c r="H92" s="875"/>
    </row>
    <row r="93" spans="1:8" s="852" customFormat="1" ht="15.75">
      <c r="A93" s="847"/>
      <c r="B93" s="919" t="s">
        <v>1170</v>
      </c>
      <c r="C93" s="849"/>
      <c r="D93" s="849"/>
      <c r="E93" s="944"/>
      <c r="F93" s="875"/>
      <c r="G93" s="886"/>
      <c r="H93" s="875"/>
    </row>
    <row r="94" spans="1:8" s="852" customFormat="1" ht="15.75">
      <c r="A94" s="847"/>
      <c r="B94" s="919" t="s">
        <v>1171</v>
      </c>
      <c r="C94" s="849"/>
      <c r="D94" s="849"/>
      <c r="E94" s="944"/>
      <c r="F94" s="875"/>
      <c r="G94" s="886"/>
      <c r="H94" s="875"/>
    </row>
    <row r="95" spans="1:8" s="852" customFormat="1" ht="15.75">
      <c r="A95" s="847"/>
      <c r="B95" s="919" t="s">
        <v>1172</v>
      </c>
      <c r="C95" s="849"/>
      <c r="D95" s="849"/>
      <c r="E95" s="944"/>
      <c r="F95" s="875"/>
      <c r="G95" s="886"/>
      <c r="H95" s="875"/>
    </row>
    <row r="96" spans="1:8" s="852" customFormat="1" ht="15.75">
      <c r="A96" s="847"/>
      <c r="B96" s="919" t="s">
        <v>1173</v>
      </c>
      <c r="C96" s="849"/>
      <c r="D96" s="849"/>
      <c r="E96" s="944"/>
      <c r="F96" s="875"/>
      <c r="G96" s="886"/>
      <c r="H96" s="875"/>
    </row>
    <row r="97" spans="1:8" s="852" customFormat="1" ht="31.5">
      <c r="A97" s="847"/>
      <c r="B97" s="919" t="s">
        <v>1174</v>
      </c>
      <c r="C97" s="849"/>
      <c r="D97" s="849"/>
      <c r="E97" s="944"/>
      <c r="F97" s="875"/>
      <c r="G97" s="886"/>
      <c r="H97" s="875"/>
    </row>
    <row r="98" spans="1:8" s="852" customFormat="1" ht="47.25">
      <c r="A98" s="847"/>
      <c r="B98" s="919" t="s">
        <v>1175</v>
      </c>
      <c r="C98" s="849"/>
      <c r="D98" s="849"/>
      <c r="E98" s="944"/>
      <c r="F98" s="875"/>
      <c r="G98" s="886"/>
      <c r="H98" s="875"/>
    </row>
    <row r="99" spans="1:8" s="852" customFormat="1">
      <c r="A99" s="847">
        <v>10</v>
      </c>
      <c r="B99" s="880" t="s">
        <v>1179</v>
      </c>
      <c r="C99" s="879" t="s">
        <v>854</v>
      </c>
      <c r="D99" s="854">
        <v>1</v>
      </c>
      <c r="E99" s="945">
        <v>70000000</v>
      </c>
      <c r="F99" s="875">
        <f>D99*E99</f>
        <v>70000000</v>
      </c>
      <c r="G99" s="886">
        <f>F99*0.1</f>
        <v>7000000</v>
      </c>
      <c r="H99" s="875">
        <f>F99+G99</f>
        <v>77000000</v>
      </c>
    </row>
    <row r="100" spans="1:8" s="852" customFormat="1">
      <c r="A100" s="847"/>
      <c r="B100" s="933" t="s">
        <v>1180</v>
      </c>
      <c r="C100" s="879"/>
      <c r="D100" s="849"/>
      <c r="E100" s="945"/>
      <c r="F100" s="875"/>
      <c r="G100" s="886"/>
      <c r="H100" s="875"/>
    </row>
    <row r="101" spans="1:8" s="852" customFormat="1">
      <c r="A101" s="847"/>
      <c r="B101" s="933" t="s">
        <v>1181</v>
      </c>
      <c r="C101" s="879"/>
      <c r="D101" s="854"/>
      <c r="E101" s="945"/>
      <c r="F101" s="875"/>
      <c r="G101" s="886"/>
      <c r="H101" s="875"/>
    </row>
    <row r="102" spans="1:8" s="852" customFormat="1">
      <c r="A102" s="847"/>
      <c r="B102" s="933" t="s">
        <v>1182</v>
      </c>
      <c r="C102" s="879"/>
      <c r="D102" s="854"/>
      <c r="E102" s="945"/>
      <c r="F102" s="875"/>
      <c r="G102" s="886"/>
      <c r="H102" s="875"/>
    </row>
    <row r="103" spans="1:8" s="852" customFormat="1">
      <c r="A103" s="847"/>
      <c r="B103" s="933" t="s">
        <v>1183</v>
      </c>
      <c r="C103" s="879"/>
      <c r="D103" s="854"/>
      <c r="E103" s="945"/>
      <c r="F103" s="875"/>
      <c r="G103" s="886"/>
      <c r="H103" s="875"/>
    </row>
    <row r="104" spans="1:8" s="852" customFormat="1">
      <c r="A104" s="847"/>
      <c r="B104" s="933" t="s">
        <v>1184</v>
      </c>
      <c r="C104" s="879"/>
      <c r="D104" s="854"/>
      <c r="E104" s="945"/>
      <c r="F104" s="875"/>
      <c r="G104" s="886"/>
      <c r="H104" s="875"/>
    </row>
    <row r="105" spans="1:8" s="852" customFormat="1">
      <c r="A105" s="847"/>
      <c r="B105" s="933" t="s">
        <v>1185</v>
      </c>
      <c r="C105" s="879"/>
      <c r="D105" s="854"/>
      <c r="E105" s="945"/>
      <c r="F105" s="875"/>
      <c r="G105" s="886"/>
      <c r="H105" s="875"/>
    </row>
    <row r="106" spans="1:8" s="852" customFormat="1">
      <c r="A106" s="847"/>
      <c r="B106" s="933" t="s">
        <v>1186</v>
      </c>
      <c r="C106" s="879"/>
      <c r="D106" s="854"/>
      <c r="E106" s="945"/>
      <c r="F106" s="875"/>
      <c r="G106" s="886"/>
      <c r="H106" s="875"/>
    </row>
    <row r="107" spans="1:8" s="852" customFormat="1">
      <c r="A107" s="847"/>
      <c r="B107" s="933" t="s">
        <v>1187</v>
      </c>
      <c r="C107" s="879"/>
      <c r="D107" s="854"/>
      <c r="E107" s="945"/>
      <c r="F107" s="875"/>
      <c r="G107" s="886"/>
      <c r="H107" s="875"/>
    </row>
    <row r="108" spans="1:8" s="852" customFormat="1">
      <c r="A108" s="847"/>
      <c r="B108" s="933" t="s">
        <v>1188</v>
      </c>
      <c r="C108" s="879"/>
      <c r="D108" s="854"/>
      <c r="E108" s="945"/>
      <c r="F108" s="875"/>
      <c r="G108" s="886"/>
      <c r="H108" s="875"/>
    </row>
    <row r="109" spans="1:8" s="852" customFormat="1">
      <c r="A109" s="847"/>
      <c r="B109" s="933" t="s">
        <v>1189</v>
      </c>
      <c r="C109" s="879"/>
      <c r="D109" s="854"/>
      <c r="E109" s="945"/>
      <c r="F109" s="875"/>
      <c r="G109" s="886"/>
      <c r="H109" s="875"/>
    </row>
    <row r="110" spans="1:8" s="852" customFormat="1">
      <c r="A110" s="847"/>
      <c r="B110" s="933" t="s">
        <v>1190</v>
      </c>
      <c r="C110" s="879"/>
      <c r="D110" s="854"/>
      <c r="E110" s="945"/>
      <c r="F110" s="875"/>
      <c r="G110" s="886"/>
      <c r="H110" s="875"/>
    </row>
    <row r="111" spans="1:8" s="852" customFormat="1">
      <c r="A111" s="847"/>
      <c r="B111" s="933" t="s">
        <v>1191</v>
      </c>
      <c r="C111" s="879"/>
      <c r="D111" s="854"/>
      <c r="E111" s="945"/>
      <c r="F111" s="875"/>
      <c r="G111" s="886"/>
      <c r="H111" s="875"/>
    </row>
    <row r="112" spans="1:8" s="852" customFormat="1">
      <c r="A112" s="847"/>
      <c r="B112" s="933" t="s">
        <v>1192</v>
      </c>
      <c r="C112" s="879"/>
      <c r="D112" s="854"/>
      <c r="E112" s="945"/>
      <c r="F112" s="875"/>
      <c r="G112" s="886"/>
      <c r="H112" s="875"/>
    </row>
    <row r="113" spans="1:8" s="852" customFormat="1">
      <c r="A113" s="847"/>
      <c r="B113" s="933" t="s">
        <v>1193</v>
      </c>
      <c r="C113" s="879"/>
      <c r="D113" s="854"/>
      <c r="E113" s="945"/>
      <c r="F113" s="875"/>
      <c r="G113" s="886"/>
      <c r="H113" s="875"/>
    </row>
    <row r="114" spans="1:8" s="852" customFormat="1">
      <c r="A114" s="847"/>
      <c r="B114" s="933" t="s">
        <v>1194</v>
      </c>
      <c r="C114" s="879"/>
      <c r="D114" s="849"/>
      <c r="E114" s="945"/>
      <c r="F114" s="875"/>
      <c r="G114" s="886"/>
      <c r="H114" s="875"/>
    </row>
    <row r="115" spans="1:8" s="852" customFormat="1">
      <c r="A115" s="847"/>
      <c r="B115" s="933" t="s">
        <v>1195</v>
      </c>
      <c r="C115" s="879"/>
      <c r="D115" s="854"/>
      <c r="E115" s="945"/>
      <c r="F115" s="875"/>
      <c r="G115" s="886"/>
      <c r="H115" s="875"/>
    </row>
    <row r="116" spans="1:8" s="852" customFormat="1">
      <c r="A116" s="847"/>
      <c r="B116" s="933" t="s">
        <v>1196</v>
      </c>
      <c r="C116" s="879"/>
      <c r="D116" s="854"/>
      <c r="E116" s="945"/>
      <c r="F116" s="875"/>
      <c r="G116" s="886"/>
      <c r="H116" s="875"/>
    </row>
    <row r="117" spans="1:8" s="852" customFormat="1">
      <c r="A117" s="847"/>
      <c r="B117" s="933" t="s">
        <v>1197</v>
      </c>
      <c r="C117" s="882"/>
      <c r="D117" s="881"/>
      <c r="E117" s="946"/>
      <c r="F117" s="876"/>
      <c r="G117" s="886"/>
      <c r="H117" s="876"/>
    </row>
    <row r="118" spans="1:8" s="852" customFormat="1">
      <c r="A118" s="835" t="s">
        <v>132</v>
      </c>
      <c r="B118" s="836" t="s">
        <v>970</v>
      </c>
      <c r="C118" s="835"/>
      <c r="D118" s="835"/>
      <c r="E118" s="935"/>
      <c r="F118" s="877"/>
      <c r="G118" s="877"/>
      <c r="H118" s="837"/>
    </row>
    <row r="119" spans="1:8" s="873" customFormat="1" ht="14.25">
      <c r="A119" s="849">
        <v>1</v>
      </c>
      <c r="B119" s="926" t="s">
        <v>1078</v>
      </c>
      <c r="C119" s="925" t="s">
        <v>909</v>
      </c>
      <c r="D119" s="924">
        <v>1</v>
      </c>
      <c r="E119" s="945">
        <v>318397500</v>
      </c>
      <c r="F119" s="875">
        <f>D119*E119</f>
        <v>318397500</v>
      </c>
      <c r="G119" s="886">
        <f>F119*0.1</f>
        <v>31839750</v>
      </c>
      <c r="H119" s="875">
        <f>F119+G119</f>
        <v>350237250</v>
      </c>
    </row>
    <row r="120" spans="1:8" s="873" customFormat="1" ht="14.25">
      <c r="A120" s="849"/>
      <c r="B120" s="926" t="s">
        <v>1074</v>
      </c>
      <c r="C120" s="923"/>
      <c r="D120" s="923"/>
      <c r="E120" s="945"/>
      <c r="F120" s="875"/>
      <c r="G120" s="886"/>
      <c r="H120" s="875"/>
    </row>
    <row r="121" spans="1:8" s="873" customFormat="1" ht="30">
      <c r="A121" s="849"/>
      <c r="B121" s="927" t="s">
        <v>1075</v>
      </c>
      <c r="C121" s="923"/>
      <c r="D121" s="923"/>
      <c r="E121" s="945"/>
      <c r="F121" s="875"/>
      <c r="G121" s="886"/>
      <c r="H121" s="875"/>
    </row>
    <row r="122" spans="1:8" s="852" customFormat="1" ht="30">
      <c r="A122" s="854"/>
      <c r="B122" s="927" t="s">
        <v>1069</v>
      </c>
      <c r="C122" s="923"/>
      <c r="D122" s="923"/>
      <c r="E122" s="945"/>
      <c r="F122" s="875"/>
      <c r="G122" s="886"/>
      <c r="H122" s="875"/>
    </row>
    <row r="123" spans="1:8" s="852" customFormat="1" ht="30">
      <c r="A123" s="854"/>
      <c r="B123" s="927" t="s">
        <v>1076</v>
      </c>
      <c r="C123" s="923"/>
      <c r="D123" s="923"/>
      <c r="E123" s="945"/>
      <c r="F123" s="875"/>
      <c r="G123" s="886"/>
      <c r="H123" s="875"/>
    </row>
    <row r="124" spans="1:8" s="852" customFormat="1" ht="30">
      <c r="A124" s="854"/>
      <c r="B124" s="927" t="s">
        <v>1077</v>
      </c>
      <c r="C124" s="923"/>
      <c r="D124" s="923"/>
      <c r="E124" s="945"/>
      <c r="F124" s="875"/>
      <c r="G124" s="886"/>
      <c r="H124" s="875"/>
    </row>
    <row r="125" spans="1:8" s="852" customFormat="1" ht="60">
      <c r="A125" s="854"/>
      <c r="B125" s="927" t="s">
        <v>1079</v>
      </c>
      <c r="C125" s="923"/>
      <c r="D125" s="923"/>
      <c r="E125" s="945"/>
      <c r="F125" s="875"/>
      <c r="G125" s="886"/>
      <c r="H125" s="875"/>
    </row>
    <row r="126" spans="1:8" s="852" customFormat="1">
      <c r="A126" s="831">
        <v>2</v>
      </c>
      <c r="B126" s="878" t="s">
        <v>1198</v>
      </c>
      <c r="C126" s="879" t="s">
        <v>909</v>
      </c>
      <c r="D126" s="831">
        <v>1</v>
      </c>
      <c r="E126" s="945">
        <v>286875000</v>
      </c>
      <c r="F126" s="875">
        <f>D126*E126</f>
        <v>286875000</v>
      </c>
      <c r="G126" s="886">
        <f>F126*0.1</f>
        <v>28687500</v>
      </c>
      <c r="H126" s="875">
        <f>F126+G126</f>
        <v>315562500</v>
      </c>
    </row>
    <row r="127" spans="1:8" s="852" customFormat="1">
      <c r="A127" s="831"/>
      <c r="B127" s="878" t="s">
        <v>1074</v>
      </c>
      <c r="C127" s="879"/>
      <c r="D127" s="831"/>
      <c r="E127" s="945"/>
      <c r="F127" s="875"/>
      <c r="G127" s="886"/>
      <c r="H127" s="875"/>
    </row>
    <row r="128" spans="1:8" s="852" customFormat="1" ht="30">
      <c r="A128" s="831"/>
      <c r="B128" s="883" t="s">
        <v>1069</v>
      </c>
      <c r="C128" s="879"/>
      <c r="D128" s="831"/>
      <c r="E128" s="945"/>
      <c r="F128" s="875"/>
      <c r="G128" s="886"/>
      <c r="H128" s="875"/>
    </row>
    <row r="129" spans="1:13" s="852" customFormat="1" ht="30">
      <c r="A129" s="831"/>
      <c r="B129" s="883" t="s">
        <v>1070</v>
      </c>
      <c r="C129" s="879"/>
      <c r="D129" s="831"/>
      <c r="E129" s="945"/>
      <c r="F129" s="875"/>
      <c r="G129" s="886"/>
      <c r="H129" s="875"/>
    </row>
    <row r="130" spans="1:13" s="852" customFormat="1" ht="30">
      <c r="A130" s="831"/>
      <c r="B130" s="883" t="s">
        <v>1071</v>
      </c>
      <c r="C130" s="879"/>
      <c r="D130" s="831"/>
      <c r="E130" s="945"/>
      <c r="F130" s="875"/>
      <c r="G130" s="886"/>
      <c r="H130" s="875"/>
    </row>
    <row r="131" spans="1:13" s="852" customFormat="1" ht="45">
      <c r="A131" s="831"/>
      <c r="B131" s="883" t="s">
        <v>1072</v>
      </c>
      <c r="C131" s="879"/>
      <c r="D131" s="831"/>
      <c r="E131" s="945"/>
      <c r="F131" s="875"/>
      <c r="G131" s="886"/>
      <c r="H131" s="875"/>
    </row>
    <row r="132" spans="1:13" s="852" customFormat="1">
      <c r="A132" s="831"/>
      <c r="B132" s="884" t="s">
        <v>1073</v>
      </c>
      <c r="C132" s="879"/>
      <c r="D132" s="831"/>
      <c r="E132" s="945"/>
      <c r="F132" s="875"/>
      <c r="G132" s="886"/>
      <c r="H132" s="875"/>
    </row>
    <row r="133" spans="1:13" s="852" customFormat="1" ht="23.25" customHeight="1">
      <c r="A133" s="831">
        <v>3</v>
      </c>
      <c r="B133" s="931" t="s">
        <v>1220</v>
      </c>
      <c r="C133" s="932" t="s">
        <v>855</v>
      </c>
      <c r="D133" s="831">
        <v>3</v>
      </c>
      <c r="E133" s="945">
        <v>3700000</v>
      </c>
      <c r="F133" s="875">
        <f>D133*E133</f>
        <v>11100000</v>
      </c>
      <c r="G133" s="886">
        <f>F133*0.1</f>
        <v>1110000</v>
      </c>
      <c r="H133" s="875">
        <f>F133+G133</f>
        <v>12210000</v>
      </c>
      <c r="I133" s="1063" t="s">
        <v>1219</v>
      </c>
      <c r="J133" s="1064"/>
      <c r="K133" s="1064"/>
      <c r="L133" s="1064"/>
      <c r="M133" s="1064"/>
    </row>
    <row r="134" spans="1:13" s="852" customFormat="1" ht="30">
      <c r="A134" s="831"/>
      <c r="B134" s="884" t="s">
        <v>1217</v>
      </c>
      <c r="C134" s="879"/>
      <c r="D134" s="831"/>
      <c r="E134" s="945"/>
      <c r="F134" s="875"/>
      <c r="G134" s="886"/>
      <c r="H134" s="875"/>
    </row>
    <row r="135" spans="1:13" s="852" customFormat="1">
      <c r="A135" s="831">
        <v>4</v>
      </c>
      <c r="B135" s="885" t="s">
        <v>1201</v>
      </c>
      <c r="C135" s="879" t="s">
        <v>895</v>
      </c>
      <c r="D135" s="831">
        <v>30</v>
      </c>
      <c r="E135" s="945">
        <v>300000</v>
      </c>
      <c r="F135" s="875">
        <f>D135*E135</f>
        <v>9000000</v>
      </c>
      <c r="G135" s="886">
        <f>F135*0.1</f>
        <v>900000</v>
      </c>
      <c r="H135" s="875">
        <f>F135+G135</f>
        <v>9900000</v>
      </c>
    </row>
    <row r="136" spans="1:13" s="852" customFormat="1">
      <c r="A136" s="831"/>
      <c r="B136" s="930" t="s">
        <v>1205</v>
      </c>
      <c r="C136" s="879"/>
      <c r="D136" s="831"/>
      <c r="E136" s="945"/>
      <c r="F136" s="875"/>
      <c r="G136" s="886"/>
      <c r="H136" s="875"/>
    </row>
    <row r="137" spans="1:13" s="852" customFormat="1">
      <c r="A137" s="831"/>
      <c r="B137" s="930" t="s">
        <v>1206</v>
      </c>
      <c r="C137" s="879"/>
      <c r="D137" s="831"/>
      <c r="E137" s="945"/>
      <c r="F137" s="875"/>
      <c r="G137" s="886"/>
      <c r="H137" s="875"/>
    </row>
    <row r="138" spans="1:13" s="852" customFormat="1">
      <c r="A138" s="831"/>
      <c r="B138" s="930" t="s">
        <v>1207</v>
      </c>
      <c r="C138" s="879"/>
      <c r="D138" s="831"/>
      <c r="E138" s="945"/>
      <c r="F138" s="875"/>
      <c r="G138" s="886"/>
      <c r="H138" s="875"/>
    </row>
    <row r="139" spans="1:13" s="840" customFormat="1">
      <c r="A139" s="839"/>
      <c r="B139" s="930" t="s">
        <v>1208</v>
      </c>
      <c r="C139" s="882"/>
      <c r="D139" s="839"/>
      <c r="E139" s="946"/>
      <c r="F139" s="876"/>
      <c r="G139" s="886"/>
      <c r="H139" s="876"/>
    </row>
    <row r="140" spans="1:13" s="840" customFormat="1">
      <c r="A140" s="839"/>
      <c r="B140" s="930" t="s">
        <v>1209</v>
      </c>
      <c r="C140" s="882"/>
      <c r="D140" s="839"/>
      <c r="E140" s="946"/>
      <c r="F140" s="876"/>
      <c r="G140" s="886"/>
      <c r="H140" s="876"/>
    </row>
    <row r="141" spans="1:13" s="852" customFormat="1">
      <c r="A141" s="831"/>
      <c r="B141" s="930" t="s">
        <v>1202</v>
      </c>
      <c r="C141" s="879"/>
      <c r="D141" s="831"/>
      <c r="E141" s="945"/>
      <c r="F141" s="875"/>
      <c r="G141" s="886"/>
      <c r="H141" s="875"/>
    </row>
    <row r="142" spans="1:13" s="852" customFormat="1">
      <c r="A142" s="831"/>
      <c r="B142" s="930" t="s">
        <v>1203</v>
      </c>
      <c r="C142" s="879"/>
      <c r="D142" s="831"/>
      <c r="E142" s="945"/>
      <c r="F142" s="875"/>
      <c r="G142" s="886"/>
      <c r="H142" s="875"/>
    </row>
    <row r="143" spans="1:13" s="852" customFormat="1" ht="30">
      <c r="A143" s="831"/>
      <c r="B143" s="930" t="s">
        <v>1204</v>
      </c>
      <c r="C143" s="879"/>
      <c r="D143" s="831"/>
      <c r="E143" s="945"/>
      <c r="F143" s="875"/>
      <c r="G143" s="886"/>
      <c r="H143" s="875"/>
    </row>
    <row r="144" spans="1:13" s="852" customFormat="1">
      <c r="A144" s="831"/>
      <c r="B144" s="930" t="s">
        <v>1210</v>
      </c>
      <c r="C144" s="879"/>
      <c r="D144" s="831"/>
      <c r="E144" s="945"/>
      <c r="F144" s="875"/>
      <c r="G144" s="886"/>
      <c r="H144" s="875"/>
    </row>
    <row r="145" spans="1:8">
      <c r="A145" s="831">
        <v>5</v>
      </c>
      <c r="B145" s="867" t="s">
        <v>989</v>
      </c>
      <c r="C145" s="831" t="s">
        <v>666</v>
      </c>
      <c r="D145" s="831">
        <v>1</v>
      </c>
      <c r="E145" s="945">
        <v>59000000</v>
      </c>
      <c r="F145" s="886">
        <f>D145*E145</f>
        <v>59000000</v>
      </c>
      <c r="G145" s="886">
        <f>F145*0.1</f>
        <v>5900000</v>
      </c>
      <c r="H145" s="886">
        <f>F145+G145</f>
        <v>64900000</v>
      </c>
    </row>
    <row r="146" spans="1:8" s="852" customFormat="1">
      <c r="A146" s="831"/>
      <c r="B146" s="866" t="s">
        <v>1020</v>
      </c>
      <c r="C146" s="849"/>
      <c r="D146" s="849"/>
      <c r="E146" s="945"/>
      <c r="F146" s="875"/>
      <c r="G146" s="886"/>
      <c r="H146" s="875"/>
    </row>
    <row r="147" spans="1:8" s="852" customFormat="1">
      <c r="A147" s="831"/>
      <c r="B147" s="866" t="s">
        <v>1021</v>
      </c>
      <c r="C147" s="849"/>
      <c r="D147" s="849"/>
      <c r="E147" s="945"/>
      <c r="F147" s="875"/>
      <c r="G147" s="886"/>
      <c r="H147" s="875"/>
    </row>
    <row r="148" spans="1:8" s="852" customFormat="1">
      <c r="A148" s="831"/>
      <c r="B148" s="866" t="s">
        <v>1022</v>
      </c>
      <c r="C148" s="849"/>
      <c r="D148" s="849"/>
      <c r="E148" s="945"/>
      <c r="F148" s="875"/>
      <c r="G148" s="886"/>
      <c r="H148" s="875"/>
    </row>
    <row r="149" spans="1:8" s="852" customFormat="1">
      <c r="A149" s="831"/>
      <c r="B149" s="866" t="s">
        <v>1023</v>
      </c>
      <c r="C149" s="849"/>
      <c r="D149" s="849"/>
      <c r="E149" s="945"/>
      <c r="F149" s="875"/>
      <c r="G149" s="886"/>
      <c r="H149" s="875"/>
    </row>
    <row r="150" spans="1:8" s="852" customFormat="1">
      <c r="A150" s="831"/>
      <c r="B150" s="866" t="s">
        <v>1024</v>
      </c>
      <c r="C150" s="849"/>
      <c r="D150" s="849"/>
      <c r="E150" s="945"/>
      <c r="F150" s="875"/>
      <c r="G150" s="886"/>
      <c r="H150" s="875"/>
    </row>
    <row r="151" spans="1:8" s="852" customFormat="1">
      <c r="A151" s="831"/>
      <c r="B151" s="866" t="s">
        <v>1025</v>
      </c>
      <c r="C151" s="849"/>
      <c r="D151" s="849"/>
      <c r="E151" s="945"/>
      <c r="F151" s="875"/>
      <c r="G151" s="886"/>
      <c r="H151" s="875"/>
    </row>
    <row r="152" spans="1:8" s="852" customFormat="1">
      <c r="A152" s="831"/>
      <c r="B152" s="866" t="s">
        <v>1026</v>
      </c>
      <c r="C152" s="849"/>
      <c r="D152" s="849"/>
      <c r="E152" s="945"/>
      <c r="F152" s="875"/>
      <c r="G152" s="886"/>
      <c r="H152" s="875"/>
    </row>
    <row r="153" spans="1:8" s="852" customFormat="1">
      <c r="A153" s="831"/>
      <c r="B153" s="866" t="s">
        <v>1027</v>
      </c>
      <c r="C153" s="849"/>
      <c r="D153" s="849"/>
      <c r="E153" s="945"/>
      <c r="F153" s="875"/>
      <c r="G153" s="886"/>
      <c r="H153" s="875"/>
    </row>
    <row r="154" spans="1:8" s="852" customFormat="1">
      <c r="A154" s="831"/>
      <c r="B154" s="866" t="s">
        <v>1028</v>
      </c>
      <c r="C154" s="849"/>
      <c r="D154" s="849"/>
      <c r="E154" s="945"/>
      <c r="F154" s="875"/>
      <c r="G154" s="886"/>
      <c r="H154" s="875"/>
    </row>
    <row r="155" spans="1:8" s="852" customFormat="1">
      <c r="A155" s="831"/>
      <c r="B155" s="866" t="s">
        <v>1029</v>
      </c>
      <c r="C155" s="849"/>
      <c r="D155" s="849"/>
      <c r="E155" s="945"/>
      <c r="F155" s="875"/>
      <c r="G155" s="886"/>
      <c r="H155" s="875"/>
    </row>
    <row r="156" spans="1:8" s="852" customFormat="1">
      <c r="A156" s="831"/>
      <c r="B156" s="866" t="s">
        <v>1030</v>
      </c>
      <c r="C156" s="849"/>
      <c r="D156" s="849"/>
      <c r="E156" s="945"/>
      <c r="F156" s="875"/>
      <c r="G156" s="886"/>
      <c r="H156" s="875"/>
    </row>
    <row r="157" spans="1:8" s="852" customFormat="1">
      <c r="A157" s="831"/>
      <c r="B157" s="866" t="s">
        <v>1031</v>
      </c>
      <c r="C157" s="849"/>
      <c r="D157" s="849"/>
      <c r="E157" s="945"/>
      <c r="F157" s="875"/>
      <c r="G157" s="886"/>
      <c r="H157" s="875"/>
    </row>
    <row r="158" spans="1:8" s="852" customFormat="1">
      <c r="A158" s="831"/>
      <c r="B158" s="866" t="s">
        <v>1032</v>
      </c>
      <c r="C158" s="849"/>
      <c r="D158" s="849"/>
      <c r="E158" s="945"/>
      <c r="F158" s="875"/>
      <c r="G158" s="886"/>
      <c r="H158" s="875"/>
    </row>
    <row r="159" spans="1:8" s="852" customFormat="1">
      <c r="A159" s="831"/>
      <c r="B159" s="866" t="s">
        <v>1033</v>
      </c>
      <c r="C159" s="849"/>
      <c r="D159" s="849"/>
      <c r="E159" s="945"/>
      <c r="F159" s="875"/>
      <c r="G159" s="886"/>
      <c r="H159" s="875"/>
    </row>
    <row r="160" spans="1:8" s="852" customFormat="1">
      <c r="A160" s="831"/>
      <c r="B160" s="887" t="s">
        <v>1034</v>
      </c>
      <c r="C160" s="849"/>
      <c r="D160" s="849"/>
      <c r="E160" s="945"/>
      <c r="F160" s="875"/>
      <c r="G160" s="886"/>
      <c r="H160" s="875"/>
    </row>
    <row r="161" spans="1:8" s="852" customFormat="1">
      <c r="A161" s="831"/>
      <c r="B161" s="887" t="s">
        <v>1035</v>
      </c>
      <c r="C161" s="849"/>
      <c r="D161" s="849"/>
      <c r="E161" s="945"/>
      <c r="F161" s="875"/>
      <c r="G161" s="886"/>
      <c r="H161" s="875"/>
    </row>
    <row r="162" spans="1:8" s="852" customFormat="1">
      <c r="A162" s="831"/>
      <c r="B162" s="887" t="s">
        <v>1036</v>
      </c>
      <c r="C162" s="849"/>
      <c r="D162" s="849"/>
      <c r="E162" s="945"/>
      <c r="F162" s="875"/>
      <c r="G162" s="886"/>
      <c r="H162" s="875"/>
    </row>
    <row r="163" spans="1:8" s="852" customFormat="1">
      <c r="A163" s="831"/>
      <c r="B163" s="887" t="s">
        <v>1037</v>
      </c>
      <c r="C163" s="849"/>
      <c r="D163" s="849"/>
      <c r="E163" s="945"/>
      <c r="F163" s="875"/>
      <c r="G163" s="886"/>
      <c r="H163" s="875"/>
    </row>
    <row r="164" spans="1:8" s="852" customFormat="1">
      <c r="A164" s="831"/>
      <c r="B164" s="887" t="s">
        <v>1038</v>
      </c>
      <c r="C164" s="849"/>
      <c r="D164" s="849"/>
      <c r="E164" s="945"/>
      <c r="F164" s="875"/>
      <c r="G164" s="886"/>
      <c r="H164" s="875"/>
    </row>
    <row r="165" spans="1:8" s="852" customFormat="1">
      <c r="A165" s="831"/>
      <c r="B165" s="887" t="s">
        <v>1039</v>
      </c>
      <c r="C165" s="849"/>
      <c r="D165" s="849"/>
      <c r="E165" s="945"/>
      <c r="F165" s="875"/>
      <c r="G165" s="886"/>
      <c r="H165" s="875"/>
    </row>
    <row r="166" spans="1:8" s="852" customFormat="1">
      <c r="A166" s="831"/>
      <c r="B166" s="887" t="s">
        <v>1040</v>
      </c>
      <c r="C166" s="849"/>
      <c r="D166" s="849"/>
      <c r="E166" s="945"/>
      <c r="F166" s="875"/>
      <c r="G166" s="886"/>
      <c r="H166" s="875"/>
    </row>
    <row r="167" spans="1:8" s="852" customFormat="1">
      <c r="A167" s="831"/>
      <c r="B167" s="887" t="s">
        <v>1041</v>
      </c>
      <c r="C167" s="849"/>
      <c r="D167" s="849"/>
      <c r="E167" s="945"/>
      <c r="F167" s="875"/>
      <c r="G167" s="886"/>
      <c r="H167" s="875"/>
    </row>
    <row r="168" spans="1:8" s="852" customFormat="1">
      <c r="A168" s="831"/>
      <c r="B168" s="887" t="s">
        <v>1042</v>
      </c>
      <c r="C168" s="879"/>
      <c r="D168" s="831"/>
      <c r="E168" s="945"/>
      <c r="F168" s="875"/>
      <c r="G168" s="886"/>
      <c r="H168" s="875"/>
    </row>
    <row r="169" spans="1:8" s="852" customFormat="1">
      <c r="A169" s="831"/>
      <c r="B169" s="887" t="s">
        <v>1043</v>
      </c>
      <c r="C169" s="879"/>
      <c r="D169" s="831"/>
      <c r="E169" s="945"/>
      <c r="F169" s="875"/>
      <c r="G169" s="886"/>
      <c r="H169" s="875"/>
    </row>
    <row r="170" spans="1:8" s="852" customFormat="1">
      <c r="A170" s="831"/>
      <c r="B170" s="887" t="s">
        <v>1044</v>
      </c>
      <c r="C170" s="879"/>
      <c r="D170" s="831"/>
      <c r="E170" s="945"/>
      <c r="F170" s="875"/>
      <c r="G170" s="886"/>
      <c r="H170" s="875"/>
    </row>
    <row r="171" spans="1:8" s="852" customFormat="1">
      <c r="A171" s="831"/>
      <c r="B171" s="887" t="s">
        <v>1045</v>
      </c>
      <c r="C171" s="879"/>
      <c r="D171" s="831"/>
      <c r="E171" s="945"/>
      <c r="F171" s="875"/>
      <c r="G171" s="886"/>
      <c r="H171" s="875"/>
    </row>
    <row r="172" spans="1:8" s="852" customFormat="1">
      <c r="A172" s="831"/>
      <c r="B172" s="887" t="s">
        <v>1046</v>
      </c>
      <c r="C172" s="879"/>
      <c r="D172" s="831"/>
      <c r="E172" s="945"/>
      <c r="F172" s="875"/>
      <c r="G172" s="886"/>
      <c r="H172" s="875"/>
    </row>
    <row r="173" spans="1:8" s="852" customFormat="1">
      <c r="A173" s="831"/>
      <c r="B173" s="887" t="s">
        <v>1047</v>
      </c>
      <c r="C173" s="879"/>
      <c r="D173" s="831"/>
      <c r="E173" s="945"/>
      <c r="F173" s="875"/>
      <c r="G173" s="886"/>
      <c r="H173" s="875"/>
    </row>
    <row r="174" spans="1:8" s="852" customFormat="1">
      <c r="A174" s="831"/>
      <c r="B174" s="887" t="s">
        <v>1048</v>
      </c>
      <c r="C174" s="879"/>
      <c r="D174" s="831"/>
      <c r="E174" s="945"/>
      <c r="F174" s="875"/>
      <c r="G174" s="886"/>
      <c r="H174" s="875"/>
    </row>
    <row r="175" spans="1:8" s="852" customFormat="1">
      <c r="A175" s="831"/>
      <c r="B175" s="866" t="s">
        <v>1049</v>
      </c>
      <c r="C175" s="879"/>
      <c r="D175" s="831"/>
      <c r="E175" s="945"/>
      <c r="F175" s="875"/>
      <c r="G175" s="886"/>
      <c r="H175" s="875"/>
    </row>
    <row r="176" spans="1:8" s="852" customFormat="1">
      <c r="A176" s="831"/>
      <c r="B176" s="866" t="s">
        <v>1050</v>
      </c>
      <c r="C176" s="879"/>
      <c r="D176" s="831"/>
      <c r="E176" s="945"/>
      <c r="F176" s="875"/>
      <c r="G176" s="886"/>
      <c r="H176" s="875"/>
    </row>
    <row r="177" spans="1:8" s="852" customFormat="1">
      <c r="A177" s="831"/>
      <c r="B177" s="887" t="s">
        <v>1051</v>
      </c>
      <c r="C177" s="879"/>
      <c r="D177" s="831"/>
      <c r="E177" s="945"/>
      <c r="F177" s="875"/>
      <c r="G177" s="886"/>
      <c r="H177" s="875"/>
    </row>
    <row r="178" spans="1:8" s="852" customFormat="1">
      <c r="A178" s="831"/>
      <c r="B178" s="887" t="s">
        <v>1052</v>
      </c>
      <c r="C178" s="879"/>
      <c r="D178" s="831"/>
      <c r="E178" s="945"/>
      <c r="F178" s="875"/>
      <c r="G178" s="886"/>
      <c r="H178" s="875"/>
    </row>
    <row r="179" spans="1:8" s="852" customFormat="1">
      <c r="A179" s="831"/>
      <c r="B179" s="887" t="s">
        <v>1053</v>
      </c>
      <c r="C179" s="879"/>
      <c r="D179" s="831"/>
      <c r="E179" s="945"/>
      <c r="F179" s="875"/>
      <c r="G179" s="886"/>
      <c r="H179" s="875"/>
    </row>
    <row r="180" spans="1:8" s="852" customFormat="1">
      <c r="A180" s="831"/>
      <c r="B180" s="887" t="s">
        <v>1054</v>
      </c>
      <c r="C180" s="879"/>
      <c r="D180" s="831"/>
      <c r="E180" s="945"/>
      <c r="F180" s="875"/>
      <c r="G180" s="886"/>
      <c r="H180" s="875"/>
    </row>
    <row r="181" spans="1:8" s="852" customFormat="1">
      <c r="A181" s="831"/>
      <c r="B181" s="887" t="s">
        <v>1055</v>
      </c>
      <c r="C181" s="879"/>
      <c r="D181" s="831"/>
      <c r="E181" s="945"/>
      <c r="F181" s="875"/>
      <c r="G181" s="886"/>
      <c r="H181" s="875"/>
    </row>
    <row r="182" spans="1:8" s="852" customFormat="1">
      <c r="A182" s="831"/>
      <c r="B182" s="887" t="s">
        <v>1056</v>
      </c>
      <c r="C182" s="879"/>
      <c r="D182" s="831"/>
      <c r="E182" s="945"/>
      <c r="F182" s="875"/>
      <c r="G182" s="886"/>
      <c r="H182" s="875"/>
    </row>
    <row r="183" spans="1:8" s="852" customFormat="1">
      <c r="A183" s="831"/>
      <c r="B183" s="887" t="s">
        <v>1057</v>
      </c>
      <c r="C183" s="879"/>
      <c r="D183" s="831"/>
      <c r="E183" s="945"/>
      <c r="F183" s="875"/>
      <c r="G183" s="886"/>
      <c r="H183" s="875"/>
    </row>
    <row r="184" spans="1:8" s="852" customFormat="1">
      <c r="A184" s="831"/>
      <c r="B184" s="887" t="s">
        <v>1058</v>
      </c>
      <c r="C184" s="879"/>
      <c r="D184" s="831"/>
      <c r="E184" s="945"/>
      <c r="F184" s="875"/>
      <c r="G184" s="886"/>
      <c r="H184" s="875"/>
    </row>
    <row r="185" spans="1:8" s="852" customFormat="1">
      <c r="A185" s="831"/>
      <c r="B185" s="887" t="s">
        <v>1059</v>
      </c>
      <c r="C185" s="879"/>
      <c r="D185" s="831"/>
      <c r="E185" s="945"/>
      <c r="F185" s="875"/>
      <c r="G185" s="886"/>
      <c r="H185" s="875"/>
    </row>
    <row r="186" spans="1:8" s="852" customFormat="1">
      <c r="A186" s="831"/>
      <c r="B186" s="887" t="s">
        <v>1060</v>
      </c>
      <c r="C186" s="879"/>
      <c r="D186" s="831"/>
      <c r="E186" s="945"/>
      <c r="F186" s="875"/>
      <c r="G186" s="886"/>
      <c r="H186" s="875"/>
    </row>
    <row r="187" spans="1:8" s="840" customFormat="1">
      <c r="A187" s="839"/>
      <c r="B187" s="888" t="s">
        <v>1061</v>
      </c>
      <c r="C187" s="882"/>
      <c r="D187" s="839"/>
      <c r="E187" s="946"/>
      <c r="F187" s="876"/>
      <c r="G187" s="886"/>
      <c r="H187" s="876"/>
    </row>
    <row r="188" spans="1:8" s="852" customFormat="1">
      <c r="A188" s="831"/>
      <c r="B188" s="866" t="s">
        <v>1062</v>
      </c>
      <c r="C188" s="879"/>
      <c r="D188" s="831"/>
      <c r="E188" s="945"/>
      <c r="F188" s="875"/>
      <c r="G188" s="886"/>
      <c r="H188" s="875"/>
    </row>
    <row r="189" spans="1:8" s="852" customFormat="1">
      <c r="A189" s="831"/>
      <c r="B189" s="866" t="s">
        <v>1063</v>
      </c>
      <c r="C189" s="879"/>
      <c r="D189" s="831"/>
      <c r="E189" s="945"/>
      <c r="F189" s="875"/>
      <c r="G189" s="886"/>
      <c r="H189" s="875"/>
    </row>
    <row r="190" spans="1:8" s="852" customFormat="1" ht="30">
      <c r="A190" s="831"/>
      <c r="B190" s="866" t="s">
        <v>1064</v>
      </c>
      <c r="C190" s="879"/>
      <c r="D190" s="831"/>
      <c r="E190" s="945"/>
      <c r="F190" s="875"/>
      <c r="G190" s="886"/>
      <c r="H190" s="875"/>
    </row>
    <row r="191" spans="1:8" s="852" customFormat="1" ht="45">
      <c r="A191" s="831"/>
      <c r="B191" s="866" t="s">
        <v>1065</v>
      </c>
      <c r="C191" s="879"/>
      <c r="D191" s="831"/>
      <c r="E191" s="945"/>
      <c r="F191" s="875"/>
      <c r="G191" s="886"/>
      <c r="H191" s="875"/>
    </row>
    <row r="192" spans="1:8" s="852" customFormat="1">
      <c r="A192" s="831"/>
      <c r="B192" s="866" t="s">
        <v>1066</v>
      </c>
      <c r="C192" s="879"/>
      <c r="D192" s="831"/>
      <c r="E192" s="945"/>
      <c r="F192" s="875"/>
      <c r="G192" s="886"/>
      <c r="H192" s="875"/>
    </row>
    <row r="193" spans="1:8" s="852" customFormat="1">
      <c r="A193" s="831"/>
      <c r="B193" s="866" t="s">
        <v>1067</v>
      </c>
      <c r="C193" s="879"/>
      <c r="D193" s="831"/>
      <c r="E193" s="945"/>
      <c r="F193" s="875"/>
      <c r="G193" s="886"/>
      <c r="H193" s="875"/>
    </row>
    <row r="194" spans="1:8" s="852" customFormat="1">
      <c r="A194" s="831"/>
      <c r="B194" s="866" t="s">
        <v>1068</v>
      </c>
      <c r="C194" s="879"/>
      <c r="D194" s="831"/>
      <c r="E194" s="945"/>
      <c r="F194" s="875"/>
      <c r="G194" s="886"/>
      <c r="H194" s="875"/>
    </row>
    <row r="195" spans="1:8" s="852" customFormat="1">
      <c r="A195" s="831"/>
      <c r="B195" s="887" t="s">
        <v>1019</v>
      </c>
      <c r="C195" s="879"/>
      <c r="D195" s="831"/>
      <c r="E195" s="945"/>
      <c r="F195" s="875"/>
      <c r="G195" s="886"/>
      <c r="H195" s="875"/>
    </row>
    <row r="196" spans="1:8" s="852" customFormat="1">
      <c r="A196" s="835" t="s">
        <v>98</v>
      </c>
      <c r="B196" s="836" t="s">
        <v>969</v>
      </c>
      <c r="C196" s="835"/>
      <c r="D196" s="835"/>
      <c r="E196" s="935"/>
      <c r="F196" s="837"/>
      <c r="G196" s="837"/>
      <c r="H196" s="837"/>
    </row>
    <row r="197" spans="1:8" s="852" customFormat="1">
      <c r="A197" s="847">
        <v>1</v>
      </c>
      <c r="B197" s="874" t="s">
        <v>1200</v>
      </c>
      <c r="C197" s="849" t="s">
        <v>909</v>
      </c>
      <c r="D197" s="849">
        <v>1</v>
      </c>
      <c r="E197" s="945">
        <v>136000000</v>
      </c>
      <c r="F197" s="875">
        <f>D197*E197</f>
        <v>136000000</v>
      </c>
      <c r="G197" s="886">
        <f>F197*0.1</f>
        <v>13600000</v>
      </c>
      <c r="H197" s="875">
        <f>F197+G197</f>
        <v>149600000</v>
      </c>
    </row>
    <row r="198" spans="1:8" s="852" customFormat="1" ht="15.75">
      <c r="A198" s="849"/>
      <c r="B198" s="921" t="s">
        <v>1176</v>
      </c>
      <c r="C198" s="854"/>
      <c r="D198" s="869"/>
      <c r="E198" s="941"/>
      <c r="F198" s="851"/>
      <c r="G198" s="846"/>
      <c r="H198" s="851"/>
    </row>
    <row r="199" spans="1:8" s="852" customFormat="1" ht="15.75">
      <c r="A199" s="849"/>
      <c r="B199" s="921" t="s">
        <v>1177</v>
      </c>
      <c r="C199" s="854"/>
      <c r="D199" s="869"/>
      <c r="E199" s="941"/>
      <c r="F199" s="851"/>
      <c r="G199" s="846"/>
      <c r="H199" s="851"/>
    </row>
    <row r="200" spans="1:8" s="852" customFormat="1" ht="15.75">
      <c r="A200" s="849"/>
      <c r="B200" s="921" t="s">
        <v>1178</v>
      </c>
      <c r="C200" s="854"/>
      <c r="D200" s="869"/>
      <c r="E200" s="941"/>
      <c r="F200" s="851"/>
      <c r="G200" s="846"/>
      <c r="H200" s="851"/>
    </row>
    <row r="201" spans="1:8" s="852" customFormat="1">
      <c r="A201" s="847">
        <v>2</v>
      </c>
      <c r="B201" s="874" t="s">
        <v>910</v>
      </c>
      <c r="C201" s="849" t="s">
        <v>894</v>
      </c>
      <c r="D201" s="849">
        <v>4</v>
      </c>
      <c r="E201" s="944">
        <v>3600000</v>
      </c>
      <c r="F201" s="875">
        <f>D201*E201</f>
        <v>14400000</v>
      </c>
      <c r="G201" s="886">
        <f>F201*0.1</f>
        <v>1440000</v>
      </c>
      <c r="H201" s="875">
        <f>F201+G201</f>
        <v>15840000</v>
      </c>
    </row>
    <row r="202" spans="1:8" s="852" customFormat="1">
      <c r="A202" s="849"/>
      <c r="B202" s="868" t="s">
        <v>1091</v>
      </c>
      <c r="C202" s="854"/>
      <c r="D202" s="855"/>
      <c r="E202" s="947"/>
      <c r="F202" s="875"/>
      <c r="G202" s="886"/>
      <c r="H202" s="875"/>
    </row>
    <row r="203" spans="1:8" s="852" customFormat="1">
      <c r="A203" s="847">
        <v>3</v>
      </c>
      <c r="B203" s="874" t="s">
        <v>911</v>
      </c>
      <c r="C203" s="849" t="s">
        <v>243</v>
      </c>
      <c r="D203" s="849">
        <v>80</v>
      </c>
      <c r="E203" s="944">
        <v>250000</v>
      </c>
      <c r="F203" s="875">
        <f>D203*E203</f>
        <v>20000000</v>
      </c>
      <c r="G203" s="886">
        <f>F203*0.1</f>
        <v>2000000</v>
      </c>
      <c r="H203" s="875">
        <f>F203+G203</f>
        <v>22000000</v>
      </c>
    </row>
    <row r="204" spans="1:8" s="840" customFormat="1">
      <c r="A204" s="838"/>
      <c r="B204" s="868" t="s">
        <v>915</v>
      </c>
      <c r="C204" s="839"/>
      <c r="D204" s="839"/>
      <c r="E204" s="948"/>
      <c r="F204" s="875"/>
      <c r="G204" s="886"/>
      <c r="H204" s="875"/>
    </row>
    <row r="205" spans="1:8" s="840" customFormat="1">
      <c r="A205" s="838"/>
      <c r="B205" s="868" t="s">
        <v>916</v>
      </c>
      <c r="C205" s="839"/>
      <c r="D205" s="839"/>
      <c r="E205" s="948"/>
      <c r="F205" s="875"/>
      <c r="G205" s="886"/>
      <c r="H205" s="875"/>
    </row>
    <row r="206" spans="1:8" s="840" customFormat="1">
      <c r="A206" s="847">
        <v>4</v>
      </c>
      <c r="B206" s="874" t="s">
        <v>912</v>
      </c>
      <c r="C206" s="849" t="s">
        <v>917</v>
      </c>
      <c r="D206" s="849">
        <v>12</v>
      </c>
      <c r="E206" s="944">
        <v>3500000</v>
      </c>
      <c r="F206" s="875">
        <f>D206*E206</f>
        <v>42000000</v>
      </c>
      <c r="G206" s="886">
        <f>F206*0.1</f>
        <v>4200000</v>
      </c>
      <c r="H206" s="875">
        <f>F206+G206</f>
        <v>46200000</v>
      </c>
    </row>
    <row r="207" spans="1:8" s="840" customFormat="1" ht="30">
      <c r="A207" s="889"/>
      <c r="B207" s="868" t="s">
        <v>919</v>
      </c>
      <c r="C207" s="839"/>
      <c r="D207" s="839"/>
      <c r="E207" s="948"/>
      <c r="F207" s="875"/>
      <c r="G207" s="886"/>
      <c r="H207" s="875"/>
    </row>
    <row r="208" spans="1:8" s="840" customFormat="1">
      <c r="A208" s="838"/>
      <c r="B208" s="868" t="s">
        <v>920</v>
      </c>
      <c r="C208" s="839"/>
      <c r="D208" s="839"/>
      <c r="E208" s="948"/>
      <c r="F208" s="875"/>
      <c r="G208" s="886"/>
      <c r="H208" s="875"/>
    </row>
    <row r="209" spans="1:8" s="840" customFormat="1">
      <c r="A209" s="847">
        <v>5</v>
      </c>
      <c r="B209" s="874" t="s">
        <v>913</v>
      </c>
      <c r="C209" s="849" t="s">
        <v>918</v>
      </c>
      <c r="D209" s="849">
        <v>80</v>
      </c>
      <c r="E209" s="944">
        <v>75000</v>
      </c>
      <c r="F209" s="875">
        <f>D209*E209</f>
        <v>6000000</v>
      </c>
      <c r="G209" s="886">
        <f>F209*0.1</f>
        <v>600000</v>
      </c>
      <c r="H209" s="875">
        <f>F209+G209</f>
        <v>6600000</v>
      </c>
    </row>
    <row r="210" spans="1:8" s="840" customFormat="1" ht="30">
      <c r="A210" s="838"/>
      <c r="B210" s="868" t="s">
        <v>921</v>
      </c>
      <c r="C210" s="839"/>
      <c r="D210" s="839"/>
      <c r="E210" s="948"/>
      <c r="F210" s="875"/>
      <c r="G210" s="886"/>
      <c r="H210" s="875"/>
    </row>
    <row r="211" spans="1:8" s="852" customFormat="1">
      <c r="A211" s="890"/>
      <c r="B211" s="868" t="s">
        <v>1089</v>
      </c>
      <c r="C211" s="849"/>
      <c r="D211" s="849"/>
      <c r="E211" s="949"/>
      <c r="F211" s="875"/>
      <c r="G211" s="886"/>
      <c r="H211" s="875"/>
    </row>
    <row r="212" spans="1:8" s="852" customFormat="1">
      <c r="A212" s="847">
        <v>6</v>
      </c>
      <c r="B212" s="874" t="s">
        <v>914</v>
      </c>
      <c r="C212" s="849" t="s">
        <v>918</v>
      </c>
      <c r="D212" s="849">
        <v>80</v>
      </c>
      <c r="E212" s="944">
        <v>118000</v>
      </c>
      <c r="F212" s="875">
        <f>D212*E212</f>
        <v>9440000</v>
      </c>
      <c r="G212" s="886">
        <f>F212*0.1</f>
        <v>944000</v>
      </c>
      <c r="H212" s="875">
        <f>F212+G212</f>
        <v>10384000</v>
      </c>
    </row>
    <row r="213" spans="1:8" s="852" customFormat="1">
      <c r="A213" s="847"/>
      <c r="B213" s="868" t="s">
        <v>922</v>
      </c>
      <c r="C213" s="849"/>
      <c r="D213" s="849"/>
      <c r="E213" s="949"/>
      <c r="F213" s="875"/>
      <c r="G213" s="886"/>
      <c r="H213" s="875"/>
    </row>
    <row r="214" spans="1:8" s="852" customFormat="1">
      <c r="A214" s="847"/>
      <c r="B214" s="868" t="s">
        <v>1090</v>
      </c>
      <c r="C214" s="849"/>
      <c r="D214" s="849"/>
      <c r="E214" s="949"/>
      <c r="F214" s="875"/>
      <c r="G214" s="886"/>
      <c r="H214" s="875"/>
    </row>
    <row r="215" spans="1:8" s="852" customFormat="1">
      <c r="A215" s="847">
        <v>7</v>
      </c>
      <c r="B215" s="874" t="s">
        <v>1118</v>
      </c>
      <c r="C215" s="849" t="s">
        <v>918</v>
      </c>
      <c r="D215" s="849">
        <v>3</v>
      </c>
      <c r="E215" s="944">
        <v>750000</v>
      </c>
      <c r="F215" s="875">
        <f>D215*E215</f>
        <v>2250000</v>
      </c>
      <c r="G215" s="886">
        <f>F215*0.1</f>
        <v>225000</v>
      </c>
      <c r="H215" s="875">
        <f>F215+G215</f>
        <v>2475000</v>
      </c>
    </row>
    <row r="216" spans="1:8" s="852" customFormat="1">
      <c r="A216" s="847"/>
      <c r="B216" s="901" t="s">
        <v>1130</v>
      </c>
      <c r="C216" s="849"/>
      <c r="D216" s="849"/>
      <c r="E216" s="949"/>
      <c r="F216" s="875"/>
      <c r="G216" s="886"/>
      <c r="H216" s="875"/>
    </row>
    <row r="217" spans="1:8" s="852" customFormat="1">
      <c r="A217" s="847"/>
      <c r="B217" s="902" t="s">
        <v>1119</v>
      </c>
      <c r="C217" s="849"/>
      <c r="D217" s="849"/>
      <c r="E217" s="949"/>
      <c r="F217" s="875"/>
      <c r="G217" s="886"/>
      <c r="H217" s="875"/>
    </row>
    <row r="218" spans="1:8" s="852" customFormat="1">
      <c r="A218" s="847"/>
      <c r="B218" s="902" t="s">
        <v>1120</v>
      </c>
      <c r="C218" s="849"/>
      <c r="D218" s="849"/>
      <c r="E218" s="949"/>
      <c r="F218" s="875"/>
      <c r="G218" s="886"/>
      <c r="H218" s="875"/>
    </row>
    <row r="219" spans="1:8" s="852" customFormat="1">
      <c r="A219" s="847"/>
      <c r="B219" s="902" t="s">
        <v>1121</v>
      </c>
      <c r="C219" s="849"/>
      <c r="D219" s="849"/>
      <c r="E219" s="949"/>
      <c r="F219" s="875"/>
      <c r="G219" s="886"/>
      <c r="H219" s="875"/>
    </row>
    <row r="220" spans="1:8" s="852" customFormat="1">
      <c r="A220" s="847"/>
      <c r="B220" s="902" t="s">
        <v>1122</v>
      </c>
      <c r="C220" s="849"/>
      <c r="D220" s="849"/>
      <c r="E220" s="949"/>
      <c r="F220" s="875"/>
      <c r="G220" s="886"/>
      <c r="H220" s="875"/>
    </row>
    <row r="221" spans="1:8" s="852" customFormat="1">
      <c r="A221" s="847"/>
      <c r="B221" s="902" t="s">
        <v>1123</v>
      </c>
      <c r="C221" s="849"/>
      <c r="D221" s="849"/>
      <c r="E221" s="949"/>
      <c r="F221" s="875"/>
      <c r="G221" s="886"/>
      <c r="H221" s="875"/>
    </row>
    <row r="222" spans="1:8" s="852" customFormat="1">
      <c r="A222" s="847"/>
      <c r="B222" s="902" t="s">
        <v>1124</v>
      </c>
      <c r="C222" s="849"/>
      <c r="D222" s="849"/>
      <c r="E222" s="949"/>
      <c r="F222" s="875"/>
      <c r="G222" s="886"/>
      <c r="H222" s="875"/>
    </row>
    <row r="223" spans="1:8" s="852" customFormat="1">
      <c r="A223" s="847">
        <v>8</v>
      </c>
      <c r="B223" s="874" t="s">
        <v>1126</v>
      </c>
      <c r="C223" s="891" t="s">
        <v>923</v>
      </c>
      <c r="D223" s="849">
        <v>1</v>
      </c>
      <c r="E223" s="944">
        <f>VTPK!F48</f>
        <v>50675000</v>
      </c>
      <c r="F223" s="875">
        <f>D223*E223</f>
        <v>50675000</v>
      </c>
      <c r="G223" s="886">
        <f>F223*0.1</f>
        <v>5067500</v>
      </c>
      <c r="H223" s="875">
        <f>F223+G223</f>
        <v>55742500</v>
      </c>
    </row>
    <row r="224" spans="1:8" s="852" customFormat="1">
      <c r="A224" s="847">
        <v>9</v>
      </c>
      <c r="B224" s="874" t="s">
        <v>1127</v>
      </c>
      <c r="C224" s="891" t="s">
        <v>923</v>
      </c>
      <c r="D224" s="849">
        <v>1</v>
      </c>
      <c r="E224" s="944">
        <f>ThiCong!G33</f>
        <v>50766030.289999999</v>
      </c>
      <c r="F224" s="875">
        <f>D224*E224</f>
        <v>50766030.289999999</v>
      </c>
      <c r="G224" s="886">
        <f>F224*0.1</f>
        <v>5076603.0290000001</v>
      </c>
      <c r="H224" s="875">
        <f>F224+G224</f>
        <v>55842633.318999998</v>
      </c>
    </row>
    <row r="225" spans="1:8">
      <c r="A225" s="844"/>
      <c r="B225" s="1060" t="s">
        <v>30</v>
      </c>
      <c r="C225" s="1060"/>
      <c r="D225" s="1060"/>
      <c r="E225" s="1060"/>
      <c r="F225" s="846">
        <f>ROUND(SUM(F4:F224),0)</f>
        <v>1937755362</v>
      </c>
      <c r="G225" s="846">
        <f>ROUND(SUM(G4:G224),0)</f>
        <v>189956536</v>
      </c>
      <c r="H225" s="846">
        <f>ROUND(SUM(H4:H224),0)</f>
        <v>2127711899</v>
      </c>
    </row>
  </sheetData>
  <mergeCells count="5">
    <mergeCell ref="B225:E225"/>
    <mergeCell ref="A37:A38"/>
    <mergeCell ref="A17:A20"/>
    <mergeCell ref="A5:A13"/>
    <mergeCell ref="I133:M133"/>
  </mergeCells>
  <printOptions horizontalCentered="1"/>
  <pageMargins left="0.39370078740157483" right="0.39370078740157483" top="0.39370078740157483" bottom="0.39370078740157483"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DA003-553D-41DD-AA70-18FE1A2FFA4D}">
  <dimension ref="A35:K48"/>
  <sheetViews>
    <sheetView topLeftCell="A32" workbookViewId="0">
      <selection activeCell="F48" sqref="F48:H48"/>
    </sheetView>
  </sheetViews>
  <sheetFormatPr defaultColWidth="9.140625" defaultRowHeight="12.75"/>
  <cols>
    <col min="1" max="1" width="5.42578125" style="633" bestFit="1" customWidth="1"/>
    <col min="2" max="2" width="58.85546875" style="633" customWidth="1"/>
    <col min="3" max="3" width="6.42578125" style="633" bestFit="1" customWidth="1"/>
    <col min="4" max="4" width="10.5703125" style="633" bestFit="1" customWidth="1"/>
    <col min="5" max="5" width="11.42578125" style="633" bestFit="1" customWidth="1"/>
    <col min="6" max="6" width="14" style="633" bestFit="1" customWidth="1"/>
    <col min="7" max="7" width="12.5703125" style="633" bestFit="1" customWidth="1"/>
    <col min="8" max="8" width="16.140625" style="633" customWidth="1"/>
    <col min="9" max="16384" width="9.140625" style="633"/>
  </cols>
  <sheetData>
    <row r="35" spans="1:11" ht="33">
      <c r="A35" s="748" t="s">
        <v>1</v>
      </c>
      <c r="B35" s="749" t="s">
        <v>897</v>
      </c>
      <c r="C35" s="749" t="s">
        <v>852</v>
      </c>
      <c r="D35" s="749" t="s">
        <v>394</v>
      </c>
      <c r="E35" s="749" t="s">
        <v>230</v>
      </c>
      <c r="F35" s="749" t="s">
        <v>32</v>
      </c>
      <c r="G35" s="749" t="s">
        <v>876</v>
      </c>
      <c r="H35" s="748" t="s">
        <v>898</v>
      </c>
    </row>
    <row r="36" spans="1:11" ht="16.5">
      <c r="A36" s="728">
        <v>1</v>
      </c>
      <c r="B36" s="750" t="s">
        <v>899</v>
      </c>
      <c r="C36" s="751" t="s">
        <v>672</v>
      </c>
      <c r="D36" s="728">
        <v>1</v>
      </c>
      <c r="E36" s="752">
        <v>650000</v>
      </c>
      <c r="F36" s="752">
        <f>D36*E36</f>
        <v>650000</v>
      </c>
      <c r="G36" s="752">
        <f>F36*10%</f>
        <v>65000</v>
      </c>
      <c r="H36" s="752">
        <f>SUM(F36:G36)</f>
        <v>715000</v>
      </c>
    </row>
    <row r="37" spans="1:11" ht="16.5">
      <c r="A37" s="728">
        <v>2</v>
      </c>
      <c r="B37" s="750" t="s">
        <v>900</v>
      </c>
      <c r="C37" s="751" t="s">
        <v>901</v>
      </c>
      <c r="D37" s="728">
        <v>1</v>
      </c>
      <c r="E37" s="752">
        <v>350000</v>
      </c>
      <c r="F37" s="752">
        <f t="shared" ref="F37:F47" si="0">D37*E37</f>
        <v>350000</v>
      </c>
      <c r="G37" s="752">
        <f t="shared" ref="G37:G47" si="1">F37*10%</f>
        <v>35000</v>
      </c>
      <c r="H37" s="752">
        <f t="shared" ref="H37:H47" si="2">SUM(F37:G37)</f>
        <v>385000</v>
      </c>
    </row>
    <row r="38" spans="1:11" ht="16.5">
      <c r="A38" s="728">
        <v>3</v>
      </c>
      <c r="B38" s="750" t="s">
        <v>1092</v>
      </c>
      <c r="C38" s="751" t="s">
        <v>666</v>
      </c>
      <c r="D38" s="728">
        <v>100</v>
      </c>
      <c r="E38" s="752">
        <v>22000</v>
      </c>
      <c r="F38" s="752">
        <f t="shared" si="0"/>
        <v>2200000</v>
      </c>
      <c r="G38" s="752">
        <f t="shared" si="1"/>
        <v>220000</v>
      </c>
      <c r="H38" s="752">
        <f t="shared" si="2"/>
        <v>2420000</v>
      </c>
    </row>
    <row r="39" spans="1:11" ht="16.5">
      <c r="A39" s="728">
        <v>4</v>
      </c>
      <c r="B39" s="750" t="s">
        <v>1117</v>
      </c>
      <c r="C39" s="751" t="s">
        <v>902</v>
      </c>
      <c r="D39" s="728">
        <v>15</v>
      </c>
      <c r="E39" s="752">
        <v>1550000</v>
      </c>
      <c r="F39" s="752">
        <f t="shared" si="0"/>
        <v>23250000</v>
      </c>
      <c r="G39" s="752">
        <f t="shared" si="1"/>
        <v>2325000</v>
      </c>
      <c r="H39" s="752">
        <f t="shared" si="2"/>
        <v>25575000</v>
      </c>
      <c r="J39" s="633">
        <f>56*70</f>
        <v>3920</v>
      </c>
      <c r="K39" s="633">
        <f>J39/305</f>
        <v>12.852459016393443</v>
      </c>
    </row>
    <row r="40" spans="1:11" ht="16.5">
      <c r="A40" s="728">
        <v>5</v>
      </c>
      <c r="B40" s="750" t="s">
        <v>903</v>
      </c>
      <c r="C40" s="751" t="s">
        <v>896</v>
      </c>
      <c r="D40" s="728">
        <v>90</v>
      </c>
      <c r="E40" s="752">
        <v>55000</v>
      </c>
      <c r="F40" s="752">
        <f t="shared" si="0"/>
        <v>4950000</v>
      </c>
      <c r="G40" s="752">
        <f t="shared" si="1"/>
        <v>495000</v>
      </c>
      <c r="H40" s="752">
        <f t="shared" si="2"/>
        <v>5445000</v>
      </c>
    </row>
    <row r="41" spans="1:11" ht="16.5">
      <c r="A41" s="728">
        <v>6</v>
      </c>
      <c r="B41" s="753" t="s">
        <v>904</v>
      </c>
      <c r="C41" s="751" t="s">
        <v>896</v>
      </c>
      <c r="D41" s="728">
        <v>30</v>
      </c>
      <c r="E41" s="752">
        <v>66000</v>
      </c>
      <c r="F41" s="752">
        <f t="shared" si="0"/>
        <v>1980000</v>
      </c>
      <c r="G41" s="752">
        <f t="shared" si="1"/>
        <v>198000</v>
      </c>
      <c r="H41" s="752">
        <f t="shared" si="2"/>
        <v>2178000</v>
      </c>
    </row>
    <row r="42" spans="1:11" ht="16.5">
      <c r="A42" s="728">
        <v>7</v>
      </c>
      <c r="B42" s="753" t="s">
        <v>905</v>
      </c>
      <c r="C42" s="751" t="s">
        <v>896</v>
      </c>
      <c r="D42" s="728">
        <v>10</v>
      </c>
      <c r="E42" s="752">
        <v>72000</v>
      </c>
      <c r="F42" s="752">
        <f t="shared" si="0"/>
        <v>720000</v>
      </c>
      <c r="G42" s="752">
        <f t="shared" si="1"/>
        <v>72000</v>
      </c>
      <c r="H42" s="752">
        <f t="shared" si="2"/>
        <v>792000</v>
      </c>
      <c r="J42" s="633">
        <f>3*56</f>
        <v>168</v>
      </c>
    </row>
    <row r="43" spans="1:11" ht="16.5">
      <c r="A43" s="728">
        <v>8</v>
      </c>
      <c r="B43" s="753" t="s">
        <v>906</v>
      </c>
      <c r="C43" s="751" t="s">
        <v>896</v>
      </c>
      <c r="D43" s="728">
        <v>5</v>
      </c>
      <c r="E43" s="752">
        <v>245000</v>
      </c>
      <c r="F43" s="752">
        <f t="shared" si="0"/>
        <v>1225000</v>
      </c>
      <c r="G43" s="752">
        <f t="shared" si="1"/>
        <v>122500</v>
      </c>
      <c r="H43" s="752">
        <f t="shared" si="2"/>
        <v>1347500</v>
      </c>
    </row>
    <row r="44" spans="1:11" ht="16.5">
      <c r="A44" s="728">
        <v>9</v>
      </c>
      <c r="B44" s="753" t="s">
        <v>907</v>
      </c>
      <c r="C44" s="751" t="s">
        <v>896</v>
      </c>
      <c r="D44" s="728">
        <v>100</v>
      </c>
      <c r="E44" s="752">
        <v>45000</v>
      </c>
      <c r="F44" s="752">
        <f t="shared" si="0"/>
        <v>4500000</v>
      </c>
      <c r="G44" s="752">
        <f t="shared" si="1"/>
        <v>450000</v>
      </c>
      <c r="H44" s="752">
        <f t="shared" si="2"/>
        <v>4950000</v>
      </c>
    </row>
    <row r="45" spans="1:11" ht="16.5">
      <c r="A45" s="728">
        <v>10</v>
      </c>
      <c r="B45" s="753" t="s">
        <v>908</v>
      </c>
      <c r="C45" s="751" t="s">
        <v>896</v>
      </c>
      <c r="D45" s="728">
        <v>30</v>
      </c>
      <c r="E45" s="752">
        <v>105000</v>
      </c>
      <c r="F45" s="752">
        <f t="shared" si="0"/>
        <v>3150000</v>
      </c>
      <c r="G45" s="752">
        <f t="shared" si="1"/>
        <v>315000</v>
      </c>
      <c r="H45" s="752">
        <f t="shared" si="2"/>
        <v>3465000</v>
      </c>
    </row>
    <row r="46" spans="1:11" ht="16.5">
      <c r="A46" s="728">
        <v>11</v>
      </c>
      <c r="B46" s="753" t="s">
        <v>972</v>
      </c>
      <c r="C46" s="751" t="s">
        <v>971</v>
      </c>
      <c r="D46" s="728">
        <v>2</v>
      </c>
      <c r="E46" s="752">
        <v>2100000</v>
      </c>
      <c r="F46" s="752">
        <f>D46*E46</f>
        <v>4200000</v>
      </c>
      <c r="G46" s="752">
        <f>F46*10%</f>
        <v>420000</v>
      </c>
      <c r="H46" s="752">
        <f>SUM(F46:G46)</f>
        <v>4620000</v>
      </c>
    </row>
    <row r="47" spans="1:11" ht="33">
      <c r="A47" s="728">
        <v>12</v>
      </c>
      <c r="B47" s="754" t="s">
        <v>1115</v>
      </c>
      <c r="C47" s="751" t="s">
        <v>909</v>
      </c>
      <c r="D47" s="728">
        <v>1</v>
      </c>
      <c r="E47" s="752">
        <v>3500000</v>
      </c>
      <c r="F47" s="752">
        <f t="shared" si="0"/>
        <v>3500000</v>
      </c>
      <c r="G47" s="752">
        <f t="shared" si="1"/>
        <v>350000</v>
      </c>
      <c r="H47" s="752">
        <f t="shared" si="2"/>
        <v>3850000</v>
      </c>
    </row>
    <row r="48" spans="1:11" ht="16.5" customHeight="1">
      <c r="A48" s="903"/>
      <c r="B48" s="748" t="s">
        <v>30</v>
      </c>
      <c r="C48" s="903"/>
      <c r="D48" s="903"/>
      <c r="E48" s="903"/>
      <c r="F48" s="904">
        <f>SUM(F36:F47)</f>
        <v>50675000</v>
      </c>
      <c r="G48" s="904">
        <f>SUM(G36:G47)</f>
        <v>5067500</v>
      </c>
      <c r="H48" s="905">
        <f>SUM(H36:H47)</f>
        <v>55742500</v>
      </c>
    </row>
  </sheetData>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9" tint="0.39997558519241921"/>
  </sheetPr>
  <dimension ref="A1:K16"/>
  <sheetViews>
    <sheetView zoomScaleNormal="100" zoomScaleSheetLayoutView="145" workbookViewId="0">
      <selection activeCell="K4" sqref="K4"/>
    </sheetView>
  </sheetViews>
  <sheetFormatPr defaultColWidth="8.85546875" defaultRowHeight="12.75"/>
  <cols>
    <col min="1" max="1" width="6.7109375" customWidth="1"/>
    <col min="2" max="2" width="6.28515625" customWidth="1"/>
    <col min="3" max="3" width="7.42578125" customWidth="1"/>
    <col min="4" max="4" width="13.42578125" customWidth="1"/>
    <col min="5" max="5" width="11.28515625" bestFit="1" customWidth="1"/>
    <col min="6" max="6" width="12" customWidth="1"/>
    <col min="7" max="7" width="11.42578125" customWidth="1"/>
    <col min="8" max="8" width="23" customWidth="1"/>
    <col min="9" max="9" width="11.28515625" bestFit="1" customWidth="1"/>
    <col min="10" max="10" width="13.28515625" customWidth="1"/>
    <col min="11" max="11" width="17.42578125" customWidth="1"/>
    <col min="12" max="256" width="9.140625"/>
    <col min="257" max="257" width="6.7109375" customWidth="1"/>
    <col min="258" max="258" width="6.28515625" customWidth="1"/>
    <col min="259" max="259" width="7.42578125" customWidth="1"/>
    <col min="260" max="260" width="13.42578125" customWidth="1"/>
    <col min="261" max="261" width="11.28515625" bestFit="1" customWidth="1"/>
    <col min="262" max="262" width="12" customWidth="1"/>
    <col min="263" max="263" width="11.28515625" bestFit="1" customWidth="1"/>
    <col min="264" max="264" width="25.42578125" customWidth="1"/>
    <col min="265" max="265" width="11.28515625" bestFit="1" customWidth="1"/>
    <col min="266" max="266" width="13.28515625" customWidth="1"/>
    <col min="267" max="512" width="9.140625"/>
    <col min="513" max="513" width="6.7109375" customWidth="1"/>
    <col min="514" max="514" width="6.28515625" customWidth="1"/>
    <col min="515" max="515" width="7.42578125" customWidth="1"/>
    <col min="516" max="516" width="13.42578125" customWidth="1"/>
    <col min="517" max="517" width="11.28515625" bestFit="1" customWidth="1"/>
    <col min="518" max="518" width="12" customWidth="1"/>
    <col min="519" max="519" width="11.28515625" bestFit="1" customWidth="1"/>
    <col min="520" max="520" width="25.42578125" customWidth="1"/>
    <col min="521" max="521" width="11.28515625" bestFit="1" customWidth="1"/>
    <col min="522" max="522" width="13.28515625" customWidth="1"/>
    <col min="523" max="768" width="9.140625"/>
    <col min="769" max="769" width="6.7109375" customWidth="1"/>
    <col min="770" max="770" width="6.28515625" customWidth="1"/>
    <col min="771" max="771" width="7.42578125" customWidth="1"/>
    <col min="772" max="772" width="13.42578125" customWidth="1"/>
    <col min="773" max="773" width="11.28515625" bestFit="1" customWidth="1"/>
    <col min="774" max="774" width="12" customWidth="1"/>
    <col min="775" max="775" width="11.28515625" bestFit="1" customWidth="1"/>
    <col min="776" max="776" width="25.42578125" customWidth="1"/>
    <col min="777" max="777" width="11.28515625" bestFit="1" customWidth="1"/>
    <col min="778" max="778" width="13.28515625" customWidth="1"/>
    <col min="779" max="1024" width="9.140625"/>
    <col min="1025" max="1025" width="6.7109375" customWidth="1"/>
    <col min="1026" max="1026" width="6.28515625" customWidth="1"/>
    <col min="1027" max="1027" width="7.42578125" customWidth="1"/>
    <col min="1028" max="1028" width="13.42578125" customWidth="1"/>
    <col min="1029" max="1029" width="11.28515625" bestFit="1" customWidth="1"/>
    <col min="1030" max="1030" width="12" customWidth="1"/>
    <col min="1031" max="1031" width="11.28515625" bestFit="1" customWidth="1"/>
    <col min="1032" max="1032" width="25.42578125" customWidth="1"/>
    <col min="1033" max="1033" width="11.28515625" bestFit="1" customWidth="1"/>
    <col min="1034" max="1034" width="13.28515625" customWidth="1"/>
    <col min="1035" max="1280" width="9.140625"/>
    <col min="1281" max="1281" width="6.7109375" customWidth="1"/>
    <col min="1282" max="1282" width="6.28515625" customWidth="1"/>
    <col min="1283" max="1283" width="7.42578125" customWidth="1"/>
    <col min="1284" max="1284" width="13.42578125" customWidth="1"/>
    <col min="1285" max="1285" width="11.28515625" bestFit="1" customWidth="1"/>
    <col min="1286" max="1286" width="12" customWidth="1"/>
    <col min="1287" max="1287" width="11.28515625" bestFit="1" customWidth="1"/>
    <col min="1288" max="1288" width="25.42578125" customWidth="1"/>
    <col min="1289" max="1289" width="11.28515625" bestFit="1" customWidth="1"/>
    <col min="1290" max="1290" width="13.28515625" customWidth="1"/>
    <col min="1291" max="1536" width="9.140625"/>
    <col min="1537" max="1537" width="6.7109375" customWidth="1"/>
    <col min="1538" max="1538" width="6.28515625" customWidth="1"/>
    <col min="1539" max="1539" width="7.42578125" customWidth="1"/>
    <col min="1540" max="1540" width="13.42578125" customWidth="1"/>
    <col min="1541" max="1541" width="11.28515625" bestFit="1" customWidth="1"/>
    <col min="1542" max="1542" width="12" customWidth="1"/>
    <col min="1543" max="1543" width="11.28515625" bestFit="1" customWidth="1"/>
    <col min="1544" max="1544" width="25.42578125" customWidth="1"/>
    <col min="1545" max="1545" width="11.28515625" bestFit="1" customWidth="1"/>
    <col min="1546" max="1546" width="13.28515625" customWidth="1"/>
    <col min="1547" max="1792" width="9.140625"/>
    <col min="1793" max="1793" width="6.7109375" customWidth="1"/>
    <col min="1794" max="1794" width="6.28515625" customWidth="1"/>
    <col min="1795" max="1795" width="7.42578125" customWidth="1"/>
    <col min="1796" max="1796" width="13.42578125" customWidth="1"/>
    <col min="1797" max="1797" width="11.28515625" bestFit="1" customWidth="1"/>
    <col min="1798" max="1798" width="12" customWidth="1"/>
    <col min="1799" max="1799" width="11.28515625" bestFit="1" customWidth="1"/>
    <col min="1800" max="1800" width="25.42578125" customWidth="1"/>
    <col min="1801" max="1801" width="11.28515625" bestFit="1" customWidth="1"/>
    <col min="1802" max="1802" width="13.28515625" customWidth="1"/>
    <col min="1803" max="2048" width="9.140625"/>
    <col min="2049" max="2049" width="6.7109375" customWidth="1"/>
    <col min="2050" max="2050" width="6.28515625" customWidth="1"/>
    <col min="2051" max="2051" width="7.42578125" customWidth="1"/>
    <col min="2052" max="2052" width="13.42578125" customWidth="1"/>
    <col min="2053" max="2053" width="11.28515625" bestFit="1" customWidth="1"/>
    <col min="2054" max="2054" width="12" customWidth="1"/>
    <col min="2055" max="2055" width="11.28515625" bestFit="1" customWidth="1"/>
    <col min="2056" max="2056" width="25.42578125" customWidth="1"/>
    <col min="2057" max="2057" width="11.28515625" bestFit="1" customWidth="1"/>
    <col min="2058" max="2058" width="13.28515625" customWidth="1"/>
    <col min="2059" max="2304" width="9.140625"/>
    <col min="2305" max="2305" width="6.7109375" customWidth="1"/>
    <col min="2306" max="2306" width="6.28515625" customWidth="1"/>
    <col min="2307" max="2307" width="7.42578125" customWidth="1"/>
    <col min="2308" max="2308" width="13.42578125" customWidth="1"/>
    <col min="2309" max="2309" width="11.28515625" bestFit="1" customWidth="1"/>
    <col min="2310" max="2310" width="12" customWidth="1"/>
    <col min="2311" max="2311" width="11.28515625" bestFit="1" customWidth="1"/>
    <col min="2312" max="2312" width="25.42578125" customWidth="1"/>
    <col min="2313" max="2313" width="11.28515625" bestFit="1" customWidth="1"/>
    <col min="2314" max="2314" width="13.28515625" customWidth="1"/>
    <col min="2315" max="2560" width="9.140625"/>
    <col min="2561" max="2561" width="6.7109375" customWidth="1"/>
    <col min="2562" max="2562" width="6.28515625" customWidth="1"/>
    <col min="2563" max="2563" width="7.42578125" customWidth="1"/>
    <col min="2564" max="2564" width="13.42578125" customWidth="1"/>
    <col min="2565" max="2565" width="11.28515625" bestFit="1" customWidth="1"/>
    <col min="2566" max="2566" width="12" customWidth="1"/>
    <col min="2567" max="2567" width="11.28515625" bestFit="1" customWidth="1"/>
    <col min="2568" max="2568" width="25.42578125" customWidth="1"/>
    <col min="2569" max="2569" width="11.28515625" bestFit="1" customWidth="1"/>
    <col min="2570" max="2570" width="13.28515625" customWidth="1"/>
    <col min="2571" max="2816" width="9.140625"/>
    <col min="2817" max="2817" width="6.7109375" customWidth="1"/>
    <col min="2818" max="2818" width="6.28515625" customWidth="1"/>
    <col min="2819" max="2819" width="7.42578125" customWidth="1"/>
    <col min="2820" max="2820" width="13.42578125" customWidth="1"/>
    <col min="2821" max="2821" width="11.28515625" bestFit="1" customWidth="1"/>
    <col min="2822" max="2822" width="12" customWidth="1"/>
    <col min="2823" max="2823" width="11.28515625" bestFit="1" customWidth="1"/>
    <col min="2824" max="2824" width="25.42578125" customWidth="1"/>
    <col min="2825" max="2825" width="11.28515625" bestFit="1" customWidth="1"/>
    <col min="2826" max="2826" width="13.28515625" customWidth="1"/>
    <col min="2827" max="3072" width="9.140625"/>
    <col min="3073" max="3073" width="6.7109375" customWidth="1"/>
    <col min="3074" max="3074" width="6.28515625" customWidth="1"/>
    <col min="3075" max="3075" width="7.42578125" customWidth="1"/>
    <col min="3076" max="3076" width="13.42578125" customWidth="1"/>
    <col min="3077" max="3077" width="11.28515625" bestFit="1" customWidth="1"/>
    <col min="3078" max="3078" width="12" customWidth="1"/>
    <col min="3079" max="3079" width="11.28515625" bestFit="1" customWidth="1"/>
    <col min="3080" max="3080" width="25.42578125" customWidth="1"/>
    <col min="3081" max="3081" width="11.28515625" bestFit="1" customWidth="1"/>
    <col min="3082" max="3082" width="13.28515625" customWidth="1"/>
    <col min="3083" max="3328" width="9.140625"/>
    <col min="3329" max="3329" width="6.7109375" customWidth="1"/>
    <col min="3330" max="3330" width="6.28515625" customWidth="1"/>
    <col min="3331" max="3331" width="7.42578125" customWidth="1"/>
    <col min="3332" max="3332" width="13.42578125" customWidth="1"/>
    <col min="3333" max="3333" width="11.28515625" bestFit="1" customWidth="1"/>
    <col min="3334" max="3334" width="12" customWidth="1"/>
    <col min="3335" max="3335" width="11.28515625" bestFit="1" customWidth="1"/>
    <col min="3336" max="3336" width="25.42578125" customWidth="1"/>
    <col min="3337" max="3337" width="11.28515625" bestFit="1" customWidth="1"/>
    <col min="3338" max="3338" width="13.28515625" customWidth="1"/>
    <col min="3339" max="3584" width="9.140625"/>
    <col min="3585" max="3585" width="6.7109375" customWidth="1"/>
    <col min="3586" max="3586" width="6.28515625" customWidth="1"/>
    <col min="3587" max="3587" width="7.42578125" customWidth="1"/>
    <col min="3588" max="3588" width="13.42578125" customWidth="1"/>
    <col min="3589" max="3589" width="11.28515625" bestFit="1" customWidth="1"/>
    <col min="3590" max="3590" width="12" customWidth="1"/>
    <col min="3591" max="3591" width="11.28515625" bestFit="1" customWidth="1"/>
    <col min="3592" max="3592" width="25.42578125" customWidth="1"/>
    <col min="3593" max="3593" width="11.28515625" bestFit="1" customWidth="1"/>
    <col min="3594" max="3594" width="13.28515625" customWidth="1"/>
    <col min="3595" max="3840" width="9.140625"/>
    <col min="3841" max="3841" width="6.7109375" customWidth="1"/>
    <col min="3842" max="3842" width="6.28515625" customWidth="1"/>
    <col min="3843" max="3843" width="7.42578125" customWidth="1"/>
    <col min="3844" max="3844" width="13.42578125" customWidth="1"/>
    <col min="3845" max="3845" width="11.28515625" bestFit="1" customWidth="1"/>
    <col min="3846" max="3846" width="12" customWidth="1"/>
    <col min="3847" max="3847" width="11.28515625" bestFit="1" customWidth="1"/>
    <col min="3848" max="3848" width="25.42578125" customWidth="1"/>
    <col min="3849" max="3849" width="11.28515625" bestFit="1" customWidth="1"/>
    <col min="3850" max="3850" width="13.28515625" customWidth="1"/>
    <col min="3851" max="4096" width="9.140625"/>
    <col min="4097" max="4097" width="6.7109375" customWidth="1"/>
    <col min="4098" max="4098" width="6.28515625" customWidth="1"/>
    <col min="4099" max="4099" width="7.42578125" customWidth="1"/>
    <col min="4100" max="4100" width="13.42578125" customWidth="1"/>
    <col min="4101" max="4101" width="11.28515625" bestFit="1" customWidth="1"/>
    <col min="4102" max="4102" width="12" customWidth="1"/>
    <col min="4103" max="4103" width="11.28515625" bestFit="1" customWidth="1"/>
    <col min="4104" max="4104" width="25.42578125" customWidth="1"/>
    <col min="4105" max="4105" width="11.28515625" bestFit="1" customWidth="1"/>
    <col min="4106" max="4106" width="13.28515625" customWidth="1"/>
    <col min="4107" max="4352" width="9.140625"/>
    <col min="4353" max="4353" width="6.7109375" customWidth="1"/>
    <col min="4354" max="4354" width="6.28515625" customWidth="1"/>
    <col min="4355" max="4355" width="7.42578125" customWidth="1"/>
    <col min="4356" max="4356" width="13.42578125" customWidth="1"/>
    <col min="4357" max="4357" width="11.28515625" bestFit="1" customWidth="1"/>
    <col min="4358" max="4358" width="12" customWidth="1"/>
    <col min="4359" max="4359" width="11.28515625" bestFit="1" customWidth="1"/>
    <col min="4360" max="4360" width="25.42578125" customWidth="1"/>
    <col min="4361" max="4361" width="11.28515625" bestFit="1" customWidth="1"/>
    <col min="4362" max="4362" width="13.28515625" customWidth="1"/>
    <col min="4363" max="4608" width="9.140625"/>
    <col min="4609" max="4609" width="6.7109375" customWidth="1"/>
    <col min="4610" max="4610" width="6.28515625" customWidth="1"/>
    <col min="4611" max="4611" width="7.42578125" customWidth="1"/>
    <col min="4612" max="4612" width="13.42578125" customWidth="1"/>
    <col min="4613" max="4613" width="11.28515625" bestFit="1" customWidth="1"/>
    <col min="4614" max="4614" width="12" customWidth="1"/>
    <col min="4615" max="4615" width="11.28515625" bestFit="1" customWidth="1"/>
    <col min="4616" max="4616" width="25.42578125" customWidth="1"/>
    <col min="4617" max="4617" width="11.28515625" bestFit="1" customWidth="1"/>
    <col min="4618" max="4618" width="13.28515625" customWidth="1"/>
    <col min="4619" max="4864" width="9.140625"/>
    <col min="4865" max="4865" width="6.7109375" customWidth="1"/>
    <col min="4866" max="4866" width="6.28515625" customWidth="1"/>
    <col min="4867" max="4867" width="7.42578125" customWidth="1"/>
    <col min="4868" max="4868" width="13.42578125" customWidth="1"/>
    <col min="4869" max="4869" width="11.28515625" bestFit="1" customWidth="1"/>
    <col min="4870" max="4870" width="12" customWidth="1"/>
    <col min="4871" max="4871" width="11.28515625" bestFit="1" customWidth="1"/>
    <col min="4872" max="4872" width="25.42578125" customWidth="1"/>
    <col min="4873" max="4873" width="11.28515625" bestFit="1" customWidth="1"/>
    <col min="4874" max="4874" width="13.28515625" customWidth="1"/>
    <col min="4875" max="5120" width="9.140625"/>
    <col min="5121" max="5121" width="6.7109375" customWidth="1"/>
    <col min="5122" max="5122" width="6.28515625" customWidth="1"/>
    <col min="5123" max="5123" width="7.42578125" customWidth="1"/>
    <col min="5124" max="5124" width="13.42578125" customWidth="1"/>
    <col min="5125" max="5125" width="11.28515625" bestFit="1" customWidth="1"/>
    <col min="5126" max="5126" width="12" customWidth="1"/>
    <col min="5127" max="5127" width="11.28515625" bestFit="1" customWidth="1"/>
    <col min="5128" max="5128" width="25.42578125" customWidth="1"/>
    <col min="5129" max="5129" width="11.28515625" bestFit="1" customWidth="1"/>
    <col min="5130" max="5130" width="13.28515625" customWidth="1"/>
    <col min="5131" max="5376" width="9.140625"/>
    <col min="5377" max="5377" width="6.7109375" customWidth="1"/>
    <col min="5378" max="5378" width="6.28515625" customWidth="1"/>
    <col min="5379" max="5379" width="7.42578125" customWidth="1"/>
    <col min="5380" max="5380" width="13.42578125" customWidth="1"/>
    <col min="5381" max="5381" width="11.28515625" bestFit="1" customWidth="1"/>
    <col min="5382" max="5382" width="12" customWidth="1"/>
    <col min="5383" max="5383" width="11.28515625" bestFit="1" customWidth="1"/>
    <col min="5384" max="5384" width="25.42578125" customWidth="1"/>
    <col min="5385" max="5385" width="11.28515625" bestFit="1" customWidth="1"/>
    <col min="5386" max="5386" width="13.28515625" customWidth="1"/>
    <col min="5387" max="5632" width="9.140625"/>
    <col min="5633" max="5633" width="6.7109375" customWidth="1"/>
    <col min="5634" max="5634" width="6.28515625" customWidth="1"/>
    <col min="5635" max="5635" width="7.42578125" customWidth="1"/>
    <col min="5636" max="5636" width="13.42578125" customWidth="1"/>
    <col min="5637" max="5637" width="11.28515625" bestFit="1" customWidth="1"/>
    <col min="5638" max="5638" width="12" customWidth="1"/>
    <col min="5639" max="5639" width="11.28515625" bestFit="1" customWidth="1"/>
    <col min="5640" max="5640" width="25.42578125" customWidth="1"/>
    <col min="5641" max="5641" width="11.28515625" bestFit="1" customWidth="1"/>
    <col min="5642" max="5642" width="13.28515625" customWidth="1"/>
    <col min="5643" max="5888" width="9.140625"/>
    <col min="5889" max="5889" width="6.7109375" customWidth="1"/>
    <col min="5890" max="5890" width="6.28515625" customWidth="1"/>
    <col min="5891" max="5891" width="7.42578125" customWidth="1"/>
    <col min="5892" max="5892" width="13.42578125" customWidth="1"/>
    <col min="5893" max="5893" width="11.28515625" bestFit="1" customWidth="1"/>
    <col min="5894" max="5894" width="12" customWidth="1"/>
    <col min="5895" max="5895" width="11.28515625" bestFit="1" customWidth="1"/>
    <col min="5896" max="5896" width="25.42578125" customWidth="1"/>
    <col min="5897" max="5897" width="11.28515625" bestFit="1" customWidth="1"/>
    <col min="5898" max="5898" width="13.28515625" customWidth="1"/>
    <col min="5899" max="6144" width="9.140625"/>
    <col min="6145" max="6145" width="6.7109375" customWidth="1"/>
    <col min="6146" max="6146" width="6.28515625" customWidth="1"/>
    <col min="6147" max="6147" width="7.42578125" customWidth="1"/>
    <col min="6148" max="6148" width="13.42578125" customWidth="1"/>
    <col min="6149" max="6149" width="11.28515625" bestFit="1" customWidth="1"/>
    <col min="6150" max="6150" width="12" customWidth="1"/>
    <col min="6151" max="6151" width="11.28515625" bestFit="1" customWidth="1"/>
    <col min="6152" max="6152" width="25.42578125" customWidth="1"/>
    <col min="6153" max="6153" width="11.28515625" bestFit="1" customWidth="1"/>
    <col min="6154" max="6154" width="13.28515625" customWidth="1"/>
    <col min="6155" max="6400" width="9.140625"/>
    <col min="6401" max="6401" width="6.7109375" customWidth="1"/>
    <col min="6402" max="6402" width="6.28515625" customWidth="1"/>
    <col min="6403" max="6403" width="7.42578125" customWidth="1"/>
    <col min="6404" max="6404" width="13.42578125" customWidth="1"/>
    <col min="6405" max="6405" width="11.28515625" bestFit="1" customWidth="1"/>
    <col min="6406" max="6406" width="12" customWidth="1"/>
    <col min="6407" max="6407" width="11.28515625" bestFit="1" customWidth="1"/>
    <col min="6408" max="6408" width="25.42578125" customWidth="1"/>
    <col min="6409" max="6409" width="11.28515625" bestFit="1" customWidth="1"/>
    <col min="6410" max="6410" width="13.28515625" customWidth="1"/>
    <col min="6411" max="6656" width="9.140625"/>
    <col min="6657" max="6657" width="6.7109375" customWidth="1"/>
    <col min="6658" max="6658" width="6.28515625" customWidth="1"/>
    <col min="6659" max="6659" width="7.42578125" customWidth="1"/>
    <col min="6660" max="6660" width="13.42578125" customWidth="1"/>
    <col min="6661" max="6661" width="11.28515625" bestFit="1" customWidth="1"/>
    <col min="6662" max="6662" width="12" customWidth="1"/>
    <col min="6663" max="6663" width="11.28515625" bestFit="1" customWidth="1"/>
    <col min="6664" max="6664" width="25.42578125" customWidth="1"/>
    <col min="6665" max="6665" width="11.28515625" bestFit="1" customWidth="1"/>
    <col min="6666" max="6666" width="13.28515625" customWidth="1"/>
    <col min="6667" max="6912" width="9.140625"/>
    <col min="6913" max="6913" width="6.7109375" customWidth="1"/>
    <col min="6914" max="6914" width="6.28515625" customWidth="1"/>
    <col min="6915" max="6915" width="7.42578125" customWidth="1"/>
    <col min="6916" max="6916" width="13.42578125" customWidth="1"/>
    <col min="6917" max="6917" width="11.28515625" bestFit="1" customWidth="1"/>
    <col min="6918" max="6918" width="12" customWidth="1"/>
    <col min="6919" max="6919" width="11.28515625" bestFit="1" customWidth="1"/>
    <col min="6920" max="6920" width="25.42578125" customWidth="1"/>
    <col min="6921" max="6921" width="11.28515625" bestFit="1" customWidth="1"/>
    <col min="6922" max="6922" width="13.28515625" customWidth="1"/>
    <col min="6923" max="7168" width="9.140625"/>
    <col min="7169" max="7169" width="6.7109375" customWidth="1"/>
    <col min="7170" max="7170" width="6.28515625" customWidth="1"/>
    <col min="7171" max="7171" width="7.42578125" customWidth="1"/>
    <col min="7172" max="7172" width="13.42578125" customWidth="1"/>
    <col min="7173" max="7173" width="11.28515625" bestFit="1" customWidth="1"/>
    <col min="7174" max="7174" width="12" customWidth="1"/>
    <col min="7175" max="7175" width="11.28515625" bestFit="1" customWidth="1"/>
    <col min="7176" max="7176" width="25.42578125" customWidth="1"/>
    <col min="7177" max="7177" width="11.28515625" bestFit="1" customWidth="1"/>
    <col min="7178" max="7178" width="13.28515625" customWidth="1"/>
    <col min="7179" max="7424" width="9.140625"/>
    <col min="7425" max="7425" width="6.7109375" customWidth="1"/>
    <col min="7426" max="7426" width="6.28515625" customWidth="1"/>
    <col min="7427" max="7427" width="7.42578125" customWidth="1"/>
    <col min="7428" max="7428" width="13.42578125" customWidth="1"/>
    <col min="7429" max="7429" width="11.28515625" bestFit="1" customWidth="1"/>
    <col min="7430" max="7430" width="12" customWidth="1"/>
    <col min="7431" max="7431" width="11.28515625" bestFit="1" customWidth="1"/>
    <col min="7432" max="7432" width="25.42578125" customWidth="1"/>
    <col min="7433" max="7433" width="11.28515625" bestFit="1" customWidth="1"/>
    <col min="7434" max="7434" width="13.28515625" customWidth="1"/>
    <col min="7435" max="7680" width="9.140625"/>
    <col min="7681" max="7681" width="6.7109375" customWidth="1"/>
    <col min="7682" max="7682" width="6.28515625" customWidth="1"/>
    <col min="7683" max="7683" width="7.42578125" customWidth="1"/>
    <col min="7684" max="7684" width="13.42578125" customWidth="1"/>
    <col min="7685" max="7685" width="11.28515625" bestFit="1" customWidth="1"/>
    <col min="7686" max="7686" width="12" customWidth="1"/>
    <col min="7687" max="7687" width="11.28515625" bestFit="1" customWidth="1"/>
    <col min="7688" max="7688" width="25.42578125" customWidth="1"/>
    <col min="7689" max="7689" width="11.28515625" bestFit="1" customWidth="1"/>
    <col min="7690" max="7690" width="13.28515625" customWidth="1"/>
    <col min="7691" max="7936" width="9.140625"/>
    <col min="7937" max="7937" width="6.7109375" customWidth="1"/>
    <col min="7938" max="7938" width="6.28515625" customWidth="1"/>
    <col min="7939" max="7939" width="7.42578125" customWidth="1"/>
    <col min="7940" max="7940" width="13.42578125" customWidth="1"/>
    <col min="7941" max="7941" width="11.28515625" bestFit="1" customWidth="1"/>
    <col min="7942" max="7942" width="12" customWidth="1"/>
    <col min="7943" max="7943" width="11.28515625" bestFit="1" customWidth="1"/>
    <col min="7944" max="7944" width="25.42578125" customWidth="1"/>
    <col min="7945" max="7945" width="11.28515625" bestFit="1" customWidth="1"/>
    <col min="7946" max="7946" width="13.28515625" customWidth="1"/>
    <col min="7947" max="8192" width="9.140625"/>
    <col min="8193" max="8193" width="6.7109375" customWidth="1"/>
    <col min="8194" max="8194" width="6.28515625" customWidth="1"/>
    <col min="8195" max="8195" width="7.42578125" customWidth="1"/>
    <col min="8196" max="8196" width="13.42578125" customWidth="1"/>
    <col min="8197" max="8197" width="11.28515625" bestFit="1" customWidth="1"/>
    <col min="8198" max="8198" width="12" customWidth="1"/>
    <col min="8199" max="8199" width="11.28515625" bestFit="1" customWidth="1"/>
    <col min="8200" max="8200" width="25.42578125" customWidth="1"/>
    <col min="8201" max="8201" width="11.28515625" bestFit="1" customWidth="1"/>
    <col min="8202" max="8202" width="13.28515625" customWidth="1"/>
    <col min="8203" max="8448" width="9.140625"/>
    <col min="8449" max="8449" width="6.7109375" customWidth="1"/>
    <col min="8450" max="8450" width="6.28515625" customWidth="1"/>
    <col min="8451" max="8451" width="7.42578125" customWidth="1"/>
    <col min="8452" max="8452" width="13.42578125" customWidth="1"/>
    <col min="8453" max="8453" width="11.28515625" bestFit="1" customWidth="1"/>
    <col min="8454" max="8454" width="12" customWidth="1"/>
    <col min="8455" max="8455" width="11.28515625" bestFit="1" customWidth="1"/>
    <col min="8456" max="8456" width="25.42578125" customWidth="1"/>
    <col min="8457" max="8457" width="11.28515625" bestFit="1" customWidth="1"/>
    <col min="8458" max="8458" width="13.28515625" customWidth="1"/>
    <col min="8459" max="8704" width="9.140625"/>
    <col min="8705" max="8705" width="6.7109375" customWidth="1"/>
    <col min="8706" max="8706" width="6.28515625" customWidth="1"/>
    <col min="8707" max="8707" width="7.42578125" customWidth="1"/>
    <col min="8708" max="8708" width="13.42578125" customWidth="1"/>
    <col min="8709" max="8709" width="11.28515625" bestFit="1" customWidth="1"/>
    <col min="8710" max="8710" width="12" customWidth="1"/>
    <col min="8711" max="8711" width="11.28515625" bestFit="1" customWidth="1"/>
    <col min="8712" max="8712" width="25.42578125" customWidth="1"/>
    <col min="8713" max="8713" width="11.28515625" bestFit="1" customWidth="1"/>
    <col min="8714" max="8714" width="13.28515625" customWidth="1"/>
    <col min="8715" max="8960" width="9.140625"/>
    <col min="8961" max="8961" width="6.7109375" customWidth="1"/>
    <col min="8962" max="8962" width="6.28515625" customWidth="1"/>
    <col min="8963" max="8963" width="7.42578125" customWidth="1"/>
    <col min="8964" max="8964" width="13.42578125" customWidth="1"/>
    <col min="8965" max="8965" width="11.28515625" bestFit="1" customWidth="1"/>
    <col min="8966" max="8966" width="12" customWidth="1"/>
    <col min="8967" max="8967" width="11.28515625" bestFit="1" customWidth="1"/>
    <col min="8968" max="8968" width="25.42578125" customWidth="1"/>
    <col min="8969" max="8969" width="11.28515625" bestFit="1" customWidth="1"/>
    <col min="8970" max="8970" width="13.28515625" customWidth="1"/>
    <col min="8971" max="9216" width="9.140625"/>
    <col min="9217" max="9217" width="6.7109375" customWidth="1"/>
    <col min="9218" max="9218" width="6.28515625" customWidth="1"/>
    <col min="9219" max="9219" width="7.42578125" customWidth="1"/>
    <col min="9220" max="9220" width="13.42578125" customWidth="1"/>
    <col min="9221" max="9221" width="11.28515625" bestFit="1" customWidth="1"/>
    <col min="9222" max="9222" width="12" customWidth="1"/>
    <col min="9223" max="9223" width="11.28515625" bestFit="1" customWidth="1"/>
    <col min="9224" max="9224" width="25.42578125" customWidth="1"/>
    <col min="9225" max="9225" width="11.28515625" bestFit="1" customWidth="1"/>
    <col min="9226" max="9226" width="13.28515625" customWidth="1"/>
    <col min="9227" max="9472" width="9.140625"/>
    <col min="9473" max="9473" width="6.7109375" customWidth="1"/>
    <col min="9474" max="9474" width="6.28515625" customWidth="1"/>
    <col min="9475" max="9475" width="7.42578125" customWidth="1"/>
    <col min="9476" max="9476" width="13.42578125" customWidth="1"/>
    <col min="9477" max="9477" width="11.28515625" bestFit="1" customWidth="1"/>
    <col min="9478" max="9478" width="12" customWidth="1"/>
    <col min="9479" max="9479" width="11.28515625" bestFit="1" customWidth="1"/>
    <col min="9480" max="9480" width="25.42578125" customWidth="1"/>
    <col min="9481" max="9481" width="11.28515625" bestFit="1" customWidth="1"/>
    <col min="9482" max="9482" width="13.28515625" customWidth="1"/>
    <col min="9483" max="9728" width="9.140625"/>
    <col min="9729" max="9729" width="6.7109375" customWidth="1"/>
    <col min="9730" max="9730" width="6.28515625" customWidth="1"/>
    <col min="9731" max="9731" width="7.42578125" customWidth="1"/>
    <col min="9732" max="9732" width="13.42578125" customWidth="1"/>
    <col min="9733" max="9733" width="11.28515625" bestFit="1" customWidth="1"/>
    <col min="9734" max="9734" width="12" customWidth="1"/>
    <col min="9735" max="9735" width="11.28515625" bestFit="1" customWidth="1"/>
    <col min="9736" max="9736" width="25.42578125" customWidth="1"/>
    <col min="9737" max="9737" width="11.28515625" bestFit="1" customWidth="1"/>
    <col min="9738" max="9738" width="13.28515625" customWidth="1"/>
    <col min="9739" max="9984" width="9.140625"/>
    <col min="9985" max="9985" width="6.7109375" customWidth="1"/>
    <col min="9986" max="9986" width="6.28515625" customWidth="1"/>
    <col min="9987" max="9987" width="7.42578125" customWidth="1"/>
    <col min="9988" max="9988" width="13.42578125" customWidth="1"/>
    <col min="9989" max="9989" width="11.28515625" bestFit="1" customWidth="1"/>
    <col min="9990" max="9990" width="12" customWidth="1"/>
    <col min="9991" max="9991" width="11.28515625" bestFit="1" customWidth="1"/>
    <col min="9992" max="9992" width="25.42578125" customWidth="1"/>
    <col min="9993" max="9993" width="11.28515625" bestFit="1" customWidth="1"/>
    <col min="9994" max="9994" width="13.28515625" customWidth="1"/>
    <col min="9995" max="10240" width="9.140625"/>
    <col min="10241" max="10241" width="6.7109375" customWidth="1"/>
    <col min="10242" max="10242" width="6.28515625" customWidth="1"/>
    <col min="10243" max="10243" width="7.42578125" customWidth="1"/>
    <col min="10244" max="10244" width="13.42578125" customWidth="1"/>
    <col min="10245" max="10245" width="11.28515625" bestFit="1" customWidth="1"/>
    <col min="10246" max="10246" width="12" customWidth="1"/>
    <col min="10247" max="10247" width="11.28515625" bestFit="1" customWidth="1"/>
    <col min="10248" max="10248" width="25.42578125" customWidth="1"/>
    <col min="10249" max="10249" width="11.28515625" bestFit="1" customWidth="1"/>
    <col min="10250" max="10250" width="13.28515625" customWidth="1"/>
    <col min="10251" max="10496" width="9.140625"/>
    <col min="10497" max="10497" width="6.7109375" customWidth="1"/>
    <col min="10498" max="10498" width="6.28515625" customWidth="1"/>
    <col min="10499" max="10499" width="7.42578125" customWidth="1"/>
    <col min="10500" max="10500" width="13.42578125" customWidth="1"/>
    <col min="10501" max="10501" width="11.28515625" bestFit="1" customWidth="1"/>
    <col min="10502" max="10502" width="12" customWidth="1"/>
    <col min="10503" max="10503" width="11.28515625" bestFit="1" customWidth="1"/>
    <col min="10504" max="10504" width="25.42578125" customWidth="1"/>
    <col min="10505" max="10505" width="11.28515625" bestFit="1" customWidth="1"/>
    <col min="10506" max="10506" width="13.28515625" customWidth="1"/>
    <col min="10507" max="10752" width="9.140625"/>
    <col min="10753" max="10753" width="6.7109375" customWidth="1"/>
    <col min="10754" max="10754" width="6.28515625" customWidth="1"/>
    <col min="10755" max="10755" width="7.42578125" customWidth="1"/>
    <col min="10756" max="10756" width="13.42578125" customWidth="1"/>
    <col min="10757" max="10757" width="11.28515625" bestFit="1" customWidth="1"/>
    <col min="10758" max="10758" width="12" customWidth="1"/>
    <col min="10759" max="10759" width="11.28515625" bestFit="1" customWidth="1"/>
    <col min="10760" max="10760" width="25.42578125" customWidth="1"/>
    <col min="10761" max="10761" width="11.28515625" bestFit="1" customWidth="1"/>
    <col min="10762" max="10762" width="13.28515625" customWidth="1"/>
    <col min="10763" max="11008" width="9.140625"/>
    <col min="11009" max="11009" width="6.7109375" customWidth="1"/>
    <col min="11010" max="11010" width="6.28515625" customWidth="1"/>
    <col min="11011" max="11011" width="7.42578125" customWidth="1"/>
    <col min="11012" max="11012" width="13.42578125" customWidth="1"/>
    <col min="11013" max="11013" width="11.28515625" bestFit="1" customWidth="1"/>
    <col min="11014" max="11014" width="12" customWidth="1"/>
    <col min="11015" max="11015" width="11.28515625" bestFit="1" customWidth="1"/>
    <col min="11016" max="11016" width="25.42578125" customWidth="1"/>
    <col min="11017" max="11017" width="11.28515625" bestFit="1" customWidth="1"/>
    <col min="11018" max="11018" width="13.28515625" customWidth="1"/>
    <col min="11019" max="11264" width="9.140625"/>
    <col min="11265" max="11265" width="6.7109375" customWidth="1"/>
    <col min="11266" max="11266" width="6.28515625" customWidth="1"/>
    <col min="11267" max="11267" width="7.42578125" customWidth="1"/>
    <col min="11268" max="11268" width="13.42578125" customWidth="1"/>
    <col min="11269" max="11269" width="11.28515625" bestFit="1" customWidth="1"/>
    <col min="11270" max="11270" width="12" customWidth="1"/>
    <col min="11271" max="11271" width="11.28515625" bestFit="1" customWidth="1"/>
    <col min="11272" max="11272" width="25.42578125" customWidth="1"/>
    <col min="11273" max="11273" width="11.28515625" bestFit="1" customWidth="1"/>
    <col min="11274" max="11274" width="13.28515625" customWidth="1"/>
    <col min="11275" max="11520" width="9.140625"/>
    <col min="11521" max="11521" width="6.7109375" customWidth="1"/>
    <col min="11522" max="11522" width="6.28515625" customWidth="1"/>
    <col min="11523" max="11523" width="7.42578125" customWidth="1"/>
    <col min="11524" max="11524" width="13.42578125" customWidth="1"/>
    <col min="11525" max="11525" width="11.28515625" bestFit="1" customWidth="1"/>
    <col min="11526" max="11526" width="12" customWidth="1"/>
    <col min="11527" max="11527" width="11.28515625" bestFit="1" customWidth="1"/>
    <col min="11528" max="11528" width="25.42578125" customWidth="1"/>
    <col min="11529" max="11529" width="11.28515625" bestFit="1" customWidth="1"/>
    <col min="11530" max="11530" width="13.28515625" customWidth="1"/>
    <col min="11531" max="11776" width="9.140625"/>
    <col min="11777" max="11777" width="6.7109375" customWidth="1"/>
    <col min="11778" max="11778" width="6.28515625" customWidth="1"/>
    <col min="11779" max="11779" width="7.42578125" customWidth="1"/>
    <col min="11780" max="11780" width="13.42578125" customWidth="1"/>
    <col min="11781" max="11781" width="11.28515625" bestFit="1" customWidth="1"/>
    <col min="11782" max="11782" width="12" customWidth="1"/>
    <col min="11783" max="11783" width="11.28515625" bestFit="1" customWidth="1"/>
    <col min="11784" max="11784" width="25.42578125" customWidth="1"/>
    <col min="11785" max="11785" width="11.28515625" bestFit="1" customWidth="1"/>
    <col min="11786" max="11786" width="13.28515625" customWidth="1"/>
    <col min="11787" max="12032" width="9.140625"/>
    <col min="12033" max="12033" width="6.7109375" customWidth="1"/>
    <col min="12034" max="12034" width="6.28515625" customWidth="1"/>
    <col min="12035" max="12035" width="7.42578125" customWidth="1"/>
    <col min="12036" max="12036" width="13.42578125" customWidth="1"/>
    <col min="12037" max="12037" width="11.28515625" bestFit="1" customWidth="1"/>
    <col min="12038" max="12038" width="12" customWidth="1"/>
    <col min="12039" max="12039" width="11.28515625" bestFit="1" customWidth="1"/>
    <col min="12040" max="12040" width="25.42578125" customWidth="1"/>
    <col min="12041" max="12041" width="11.28515625" bestFit="1" customWidth="1"/>
    <col min="12042" max="12042" width="13.28515625" customWidth="1"/>
    <col min="12043" max="12288" width="9.140625"/>
    <col min="12289" max="12289" width="6.7109375" customWidth="1"/>
    <col min="12290" max="12290" width="6.28515625" customWidth="1"/>
    <col min="12291" max="12291" width="7.42578125" customWidth="1"/>
    <col min="12292" max="12292" width="13.42578125" customWidth="1"/>
    <col min="12293" max="12293" width="11.28515625" bestFit="1" customWidth="1"/>
    <col min="12294" max="12294" width="12" customWidth="1"/>
    <col min="12295" max="12295" width="11.28515625" bestFit="1" customWidth="1"/>
    <col min="12296" max="12296" width="25.42578125" customWidth="1"/>
    <col min="12297" max="12297" width="11.28515625" bestFit="1" customWidth="1"/>
    <col min="12298" max="12298" width="13.28515625" customWidth="1"/>
    <col min="12299" max="12544" width="9.140625"/>
    <col min="12545" max="12545" width="6.7109375" customWidth="1"/>
    <col min="12546" max="12546" width="6.28515625" customWidth="1"/>
    <col min="12547" max="12547" width="7.42578125" customWidth="1"/>
    <col min="12548" max="12548" width="13.42578125" customWidth="1"/>
    <col min="12549" max="12549" width="11.28515625" bestFit="1" customWidth="1"/>
    <col min="12550" max="12550" width="12" customWidth="1"/>
    <col min="12551" max="12551" width="11.28515625" bestFit="1" customWidth="1"/>
    <col min="12552" max="12552" width="25.42578125" customWidth="1"/>
    <col min="12553" max="12553" width="11.28515625" bestFit="1" customWidth="1"/>
    <col min="12554" max="12554" width="13.28515625" customWidth="1"/>
    <col min="12555" max="12800" width="9.140625"/>
    <col min="12801" max="12801" width="6.7109375" customWidth="1"/>
    <col min="12802" max="12802" width="6.28515625" customWidth="1"/>
    <col min="12803" max="12803" width="7.42578125" customWidth="1"/>
    <col min="12804" max="12804" width="13.42578125" customWidth="1"/>
    <col min="12805" max="12805" width="11.28515625" bestFit="1" customWidth="1"/>
    <col min="12806" max="12806" width="12" customWidth="1"/>
    <col min="12807" max="12807" width="11.28515625" bestFit="1" customWidth="1"/>
    <col min="12808" max="12808" width="25.42578125" customWidth="1"/>
    <col min="12809" max="12809" width="11.28515625" bestFit="1" customWidth="1"/>
    <col min="12810" max="12810" width="13.28515625" customWidth="1"/>
    <col min="12811" max="13056" width="9.140625"/>
    <col min="13057" max="13057" width="6.7109375" customWidth="1"/>
    <col min="13058" max="13058" width="6.28515625" customWidth="1"/>
    <col min="13059" max="13059" width="7.42578125" customWidth="1"/>
    <col min="13060" max="13060" width="13.42578125" customWidth="1"/>
    <col min="13061" max="13061" width="11.28515625" bestFit="1" customWidth="1"/>
    <col min="13062" max="13062" width="12" customWidth="1"/>
    <col min="13063" max="13063" width="11.28515625" bestFit="1" customWidth="1"/>
    <col min="13064" max="13064" width="25.42578125" customWidth="1"/>
    <col min="13065" max="13065" width="11.28515625" bestFit="1" customWidth="1"/>
    <col min="13066" max="13066" width="13.28515625" customWidth="1"/>
    <col min="13067" max="13312" width="9.140625"/>
    <col min="13313" max="13313" width="6.7109375" customWidth="1"/>
    <col min="13314" max="13314" width="6.28515625" customWidth="1"/>
    <col min="13315" max="13315" width="7.42578125" customWidth="1"/>
    <col min="13316" max="13316" width="13.42578125" customWidth="1"/>
    <col min="13317" max="13317" width="11.28515625" bestFit="1" customWidth="1"/>
    <col min="13318" max="13318" width="12" customWidth="1"/>
    <col min="13319" max="13319" width="11.28515625" bestFit="1" customWidth="1"/>
    <col min="13320" max="13320" width="25.42578125" customWidth="1"/>
    <col min="13321" max="13321" width="11.28515625" bestFit="1" customWidth="1"/>
    <col min="13322" max="13322" width="13.28515625" customWidth="1"/>
    <col min="13323" max="13568" width="9.140625"/>
    <col min="13569" max="13569" width="6.7109375" customWidth="1"/>
    <col min="13570" max="13570" width="6.28515625" customWidth="1"/>
    <col min="13571" max="13571" width="7.42578125" customWidth="1"/>
    <col min="13572" max="13572" width="13.42578125" customWidth="1"/>
    <col min="13573" max="13573" width="11.28515625" bestFit="1" customWidth="1"/>
    <col min="13574" max="13574" width="12" customWidth="1"/>
    <col min="13575" max="13575" width="11.28515625" bestFit="1" customWidth="1"/>
    <col min="13576" max="13576" width="25.42578125" customWidth="1"/>
    <col min="13577" max="13577" width="11.28515625" bestFit="1" customWidth="1"/>
    <col min="13578" max="13578" width="13.28515625" customWidth="1"/>
    <col min="13579" max="13824" width="9.140625"/>
    <col min="13825" max="13825" width="6.7109375" customWidth="1"/>
    <col min="13826" max="13826" width="6.28515625" customWidth="1"/>
    <col min="13827" max="13827" width="7.42578125" customWidth="1"/>
    <col min="13828" max="13828" width="13.42578125" customWidth="1"/>
    <col min="13829" max="13829" width="11.28515625" bestFit="1" customWidth="1"/>
    <col min="13830" max="13830" width="12" customWidth="1"/>
    <col min="13831" max="13831" width="11.28515625" bestFit="1" customWidth="1"/>
    <col min="13832" max="13832" width="25.42578125" customWidth="1"/>
    <col min="13833" max="13833" width="11.28515625" bestFit="1" customWidth="1"/>
    <col min="13834" max="13834" width="13.28515625" customWidth="1"/>
    <col min="13835" max="14080" width="9.140625"/>
    <col min="14081" max="14081" width="6.7109375" customWidth="1"/>
    <col min="14082" max="14082" width="6.28515625" customWidth="1"/>
    <col min="14083" max="14083" width="7.42578125" customWidth="1"/>
    <col min="14084" max="14084" width="13.42578125" customWidth="1"/>
    <col min="14085" max="14085" width="11.28515625" bestFit="1" customWidth="1"/>
    <col min="14086" max="14086" width="12" customWidth="1"/>
    <col min="14087" max="14087" width="11.28515625" bestFit="1" customWidth="1"/>
    <col min="14088" max="14088" width="25.42578125" customWidth="1"/>
    <col min="14089" max="14089" width="11.28515625" bestFit="1" customWidth="1"/>
    <col min="14090" max="14090" width="13.28515625" customWidth="1"/>
    <col min="14091" max="14336" width="9.140625"/>
    <col min="14337" max="14337" width="6.7109375" customWidth="1"/>
    <col min="14338" max="14338" width="6.28515625" customWidth="1"/>
    <col min="14339" max="14339" width="7.42578125" customWidth="1"/>
    <col min="14340" max="14340" width="13.42578125" customWidth="1"/>
    <col min="14341" max="14341" width="11.28515625" bestFit="1" customWidth="1"/>
    <col min="14342" max="14342" width="12" customWidth="1"/>
    <col min="14343" max="14343" width="11.28515625" bestFit="1" customWidth="1"/>
    <col min="14344" max="14344" width="25.42578125" customWidth="1"/>
    <col min="14345" max="14345" width="11.28515625" bestFit="1" customWidth="1"/>
    <col min="14346" max="14346" width="13.28515625" customWidth="1"/>
    <col min="14347" max="14592" width="9.140625"/>
    <col min="14593" max="14593" width="6.7109375" customWidth="1"/>
    <col min="14594" max="14594" width="6.28515625" customWidth="1"/>
    <col min="14595" max="14595" width="7.42578125" customWidth="1"/>
    <col min="14596" max="14596" width="13.42578125" customWidth="1"/>
    <col min="14597" max="14597" width="11.28515625" bestFit="1" customWidth="1"/>
    <col min="14598" max="14598" width="12" customWidth="1"/>
    <col min="14599" max="14599" width="11.28515625" bestFit="1" customWidth="1"/>
    <col min="14600" max="14600" width="25.42578125" customWidth="1"/>
    <col min="14601" max="14601" width="11.28515625" bestFit="1" customWidth="1"/>
    <col min="14602" max="14602" width="13.28515625" customWidth="1"/>
    <col min="14603" max="14848" width="9.140625"/>
    <col min="14849" max="14849" width="6.7109375" customWidth="1"/>
    <col min="14850" max="14850" width="6.28515625" customWidth="1"/>
    <col min="14851" max="14851" width="7.42578125" customWidth="1"/>
    <col min="14852" max="14852" width="13.42578125" customWidth="1"/>
    <col min="14853" max="14853" width="11.28515625" bestFit="1" customWidth="1"/>
    <col min="14854" max="14854" width="12" customWidth="1"/>
    <col min="14855" max="14855" width="11.28515625" bestFit="1" customWidth="1"/>
    <col min="14856" max="14856" width="25.42578125" customWidth="1"/>
    <col min="14857" max="14857" width="11.28515625" bestFit="1" customWidth="1"/>
    <col min="14858" max="14858" width="13.28515625" customWidth="1"/>
    <col min="14859" max="15104" width="9.140625"/>
    <col min="15105" max="15105" width="6.7109375" customWidth="1"/>
    <col min="15106" max="15106" width="6.28515625" customWidth="1"/>
    <col min="15107" max="15107" width="7.42578125" customWidth="1"/>
    <col min="15108" max="15108" width="13.42578125" customWidth="1"/>
    <col min="15109" max="15109" width="11.28515625" bestFit="1" customWidth="1"/>
    <col min="15110" max="15110" width="12" customWidth="1"/>
    <col min="15111" max="15111" width="11.28515625" bestFit="1" customWidth="1"/>
    <col min="15112" max="15112" width="25.42578125" customWidth="1"/>
    <col min="15113" max="15113" width="11.28515625" bestFit="1" customWidth="1"/>
    <col min="15114" max="15114" width="13.28515625" customWidth="1"/>
    <col min="15115" max="15360" width="9.140625"/>
    <col min="15361" max="15361" width="6.7109375" customWidth="1"/>
    <col min="15362" max="15362" width="6.28515625" customWidth="1"/>
    <col min="15363" max="15363" width="7.42578125" customWidth="1"/>
    <col min="15364" max="15364" width="13.42578125" customWidth="1"/>
    <col min="15365" max="15365" width="11.28515625" bestFit="1" customWidth="1"/>
    <col min="15366" max="15366" width="12" customWidth="1"/>
    <col min="15367" max="15367" width="11.28515625" bestFit="1" customWidth="1"/>
    <col min="15368" max="15368" width="25.42578125" customWidth="1"/>
    <col min="15369" max="15369" width="11.28515625" bestFit="1" customWidth="1"/>
    <col min="15370" max="15370" width="13.28515625" customWidth="1"/>
    <col min="15371" max="15616" width="9.140625"/>
    <col min="15617" max="15617" width="6.7109375" customWidth="1"/>
    <col min="15618" max="15618" width="6.28515625" customWidth="1"/>
    <col min="15619" max="15619" width="7.42578125" customWidth="1"/>
    <col min="15620" max="15620" width="13.42578125" customWidth="1"/>
    <col min="15621" max="15621" width="11.28515625" bestFit="1" customWidth="1"/>
    <col min="15622" max="15622" width="12" customWidth="1"/>
    <col min="15623" max="15623" width="11.28515625" bestFit="1" customWidth="1"/>
    <col min="15624" max="15624" width="25.42578125" customWidth="1"/>
    <col min="15625" max="15625" width="11.28515625" bestFit="1" customWidth="1"/>
    <col min="15626" max="15626" width="13.28515625" customWidth="1"/>
    <col min="15627" max="15872" width="9.140625"/>
    <col min="15873" max="15873" width="6.7109375" customWidth="1"/>
    <col min="15874" max="15874" width="6.28515625" customWidth="1"/>
    <col min="15875" max="15875" width="7.42578125" customWidth="1"/>
    <col min="15876" max="15876" width="13.42578125" customWidth="1"/>
    <col min="15877" max="15877" width="11.28515625" bestFit="1" customWidth="1"/>
    <col min="15878" max="15878" width="12" customWidth="1"/>
    <col min="15879" max="15879" width="11.28515625" bestFit="1" customWidth="1"/>
    <col min="15880" max="15880" width="25.42578125" customWidth="1"/>
    <col min="15881" max="15881" width="11.28515625" bestFit="1" customWidth="1"/>
    <col min="15882" max="15882" width="13.28515625" customWidth="1"/>
    <col min="15883" max="16128" width="9.140625"/>
    <col min="16129" max="16129" width="6.7109375" customWidth="1"/>
    <col min="16130" max="16130" width="6.28515625" customWidth="1"/>
    <col min="16131" max="16131" width="7.42578125" customWidth="1"/>
    <col min="16132" max="16132" width="13.42578125" customWidth="1"/>
    <col min="16133" max="16133" width="11.28515625" bestFit="1" customWidth="1"/>
    <col min="16134" max="16134" width="12" customWidth="1"/>
    <col min="16135" max="16135" width="11.28515625" bestFit="1" customWidth="1"/>
    <col min="16136" max="16136" width="25.42578125" customWidth="1"/>
    <col min="16137" max="16137" width="11.28515625" bestFit="1" customWidth="1"/>
    <col min="16138" max="16138" width="13.28515625" customWidth="1"/>
    <col min="16139" max="16384" width="9.140625"/>
  </cols>
  <sheetData>
    <row r="1" spans="1:11" ht="16.5">
      <c r="A1" s="1065" t="s">
        <v>975</v>
      </c>
      <c r="B1" s="1065"/>
      <c r="C1" s="1065"/>
      <c r="D1" s="1065"/>
      <c r="E1" s="1065"/>
      <c r="F1" s="1065"/>
      <c r="G1" s="1065"/>
      <c r="H1" s="1065"/>
      <c r="I1" s="1065"/>
      <c r="J1" s="1065"/>
      <c r="K1" s="1065"/>
    </row>
    <row r="2" spans="1:11" ht="77.25">
      <c r="A2" s="778" t="s">
        <v>1</v>
      </c>
      <c r="B2" s="778" t="s">
        <v>847</v>
      </c>
      <c r="C2" s="778" t="s">
        <v>976</v>
      </c>
      <c r="D2" s="778" t="s">
        <v>977</v>
      </c>
      <c r="E2" s="778" t="s">
        <v>978</v>
      </c>
      <c r="F2" s="778" t="s">
        <v>979</v>
      </c>
      <c r="G2" s="778" t="s">
        <v>980</v>
      </c>
      <c r="H2" s="778" t="s">
        <v>981</v>
      </c>
      <c r="I2" s="779" t="s">
        <v>982</v>
      </c>
      <c r="J2" s="778" t="s">
        <v>983</v>
      </c>
      <c r="K2" s="778" t="s">
        <v>984</v>
      </c>
    </row>
    <row r="3" spans="1:11" ht="15.75">
      <c r="A3" s="780" t="s">
        <v>219</v>
      </c>
      <c r="B3" s="780" t="s">
        <v>219</v>
      </c>
      <c r="C3" s="781">
        <v>2.34</v>
      </c>
      <c r="D3" s="781">
        <v>0</v>
      </c>
      <c r="E3" s="782">
        <v>1490000</v>
      </c>
      <c r="F3" s="783">
        <f>ROUND(E3*C3,0)</f>
        <v>3486600</v>
      </c>
      <c r="G3" s="781">
        <v>1.2</v>
      </c>
      <c r="H3" s="784">
        <f>ROUND((F3)*23.5%,0)</f>
        <v>819351</v>
      </c>
      <c r="I3" s="785">
        <v>26</v>
      </c>
      <c r="J3" s="784">
        <f t="shared" ref="J3:J10" si="0">ROUND(((F3*(1+G3)+H3)*1/I3),0)</f>
        <v>326534</v>
      </c>
      <c r="K3" s="784">
        <f>ROUND(J3/8,0)</f>
        <v>40817</v>
      </c>
    </row>
    <row r="4" spans="1:11" ht="15.75">
      <c r="A4" s="780" t="s">
        <v>220</v>
      </c>
      <c r="B4" s="780" t="s">
        <v>220</v>
      </c>
      <c r="C4" s="781">
        <v>2.65</v>
      </c>
      <c r="D4" s="781">
        <v>0</v>
      </c>
      <c r="E4" s="782">
        <v>1490000</v>
      </c>
      <c r="F4" s="783">
        <f t="shared" ref="F4:F10" si="1">ROUND(E4*C4,0)</f>
        <v>3948500</v>
      </c>
      <c r="G4" s="781">
        <v>1.2</v>
      </c>
      <c r="H4" s="784">
        <f>ROUND((F4)*23.5%,0)</f>
        <v>927898</v>
      </c>
      <c r="I4" s="785">
        <v>26</v>
      </c>
      <c r="J4" s="784">
        <f t="shared" si="0"/>
        <v>369792</v>
      </c>
      <c r="K4" s="784">
        <f t="shared" ref="K4:K10" si="2">ROUND(J4/8,0)</f>
        <v>46224</v>
      </c>
    </row>
    <row r="5" spans="1:11" ht="15.75">
      <c r="A5" s="780" t="s">
        <v>221</v>
      </c>
      <c r="B5" s="780" t="s">
        <v>221</v>
      </c>
      <c r="C5" s="786">
        <v>2.96</v>
      </c>
      <c r="D5" s="781">
        <v>0</v>
      </c>
      <c r="E5" s="782">
        <v>1490000</v>
      </c>
      <c r="F5" s="783">
        <f t="shared" si="1"/>
        <v>4410400</v>
      </c>
      <c r="G5" s="781">
        <v>1.2</v>
      </c>
      <c r="H5" s="784">
        <f t="shared" ref="H5:H10" si="3">ROUND((F5)*23.5%,0)</f>
        <v>1036444</v>
      </c>
      <c r="I5" s="785">
        <v>26</v>
      </c>
      <c r="J5" s="784">
        <f t="shared" si="0"/>
        <v>413051</v>
      </c>
      <c r="K5" s="784">
        <f t="shared" si="2"/>
        <v>51631</v>
      </c>
    </row>
    <row r="6" spans="1:11" ht="15.75">
      <c r="A6" s="780" t="s">
        <v>222</v>
      </c>
      <c r="B6" s="780" t="s">
        <v>222</v>
      </c>
      <c r="C6" s="781">
        <v>3.27</v>
      </c>
      <c r="D6" s="781">
        <v>0</v>
      </c>
      <c r="E6" s="782">
        <v>1490000</v>
      </c>
      <c r="F6" s="783">
        <f t="shared" si="1"/>
        <v>4872300</v>
      </c>
      <c r="G6" s="781">
        <v>1.2</v>
      </c>
      <c r="H6" s="784">
        <f t="shared" si="3"/>
        <v>1144991</v>
      </c>
      <c r="I6" s="785">
        <v>26</v>
      </c>
      <c r="J6" s="784">
        <f t="shared" si="0"/>
        <v>456310</v>
      </c>
      <c r="K6" s="784">
        <f t="shared" si="2"/>
        <v>57039</v>
      </c>
    </row>
    <row r="7" spans="1:11" ht="15.75">
      <c r="A7" s="780" t="s">
        <v>223</v>
      </c>
      <c r="B7" s="780" t="s">
        <v>223</v>
      </c>
      <c r="C7" s="781">
        <v>3.58</v>
      </c>
      <c r="D7" s="781">
        <v>0</v>
      </c>
      <c r="E7" s="782">
        <v>1490000</v>
      </c>
      <c r="F7" s="783">
        <f t="shared" si="1"/>
        <v>5334200</v>
      </c>
      <c r="G7" s="781">
        <v>1.2</v>
      </c>
      <c r="H7" s="784">
        <f t="shared" si="3"/>
        <v>1253537</v>
      </c>
      <c r="I7" s="785">
        <v>26</v>
      </c>
      <c r="J7" s="784">
        <f t="shared" si="0"/>
        <v>499568</v>
      </c>
      <c r="K7" s="784">
        <f t="shared" si="2"/>
        <v>62446</v>
      </c>
    </row>
    <row r="8" spans="1:11" ht="15.75">
      <c r="A8" s="780" t="s">
        <v>224</v>
      </c>
      <c r="B8" s="780" t="s">
        <v>224</v>
      </c>
      <c r="C8" s="781">
        <v>3.89</v>
      </c>
      <c r="D8" s="781">
        <v>0</v>
      </c>
      <c r="E8" s="782">
        <v>1490000</v>
      </c>
      <c r="F8" s="783">
        <f t="shared" si="1"/>
        <v>5796100</v>
      </c>
      <c r="G8" s="781">
        <v>1.2</v>
      </c>
      <c r="H8" s="784">
        <f t="shared" si="3"/>
        <v>1362084</v>
      </c>
      <c r="I8" s="785">
        <v>26</v>
      </c>
      <c r="J8" s="784">
        <f t="shared" si="0"/>
        <v>542827</v>
      </c>
      <c r="K8" s="784">
        <f t="shared" si="2"/>
        <v>67853</v>
      </c>
    </row>
    <row r="9" spans="1:11" ht="15.75">
      <c r="A9" s="780" t="s">
        <v>225</v>
      </c>
      <c r="B9" s="780" t="s">
        <v>225</v>
      </c>
      <c r="C9" s="786">
        <v>4.2</v>
      </c>
      <c r="D9" s="781">
        <v>0</v>
      </c>
      <c r="E9" s="782">
        <v>1490000</v>
      </c>
      <c r="F9" s="783">
        <f t="shared" si="1"/>
        <v>6258000</v>
      </c>
      <c r="G9" s="781">
        <v>1.2</v>
      </c>
      <c r="H9" s="784">
        <f t="shared" si="3"/>
        <v>1470630</v>
      </c>
      <c r="I9" s="785">
        <v>26</v>
      </c>
      <c r="J9" s="784">
        <f t="shared" si="0"/>
        <v>586086</v>
      </c>
      <c r="K9" s="784">
        <f t="shared" si="2"/>
        <v>73261</v>
      </c>
    </row>
    <row r="10" spans="1:11" ht="15.75">
      <c r="A10" s="780" t="s">
        <v>685</v>
      </c>
      <c r="B10" s="780" t="s">
        <v>685</v>
      </c>
      <c r="C10" s="781">
        <v>4.51</v>
      </c>
      <c r="D10" s="781">
        <v>0</v>
      </c>
      <c r="E10" s="782">
        <v>1490000</v>
      </c>
      <c r="F10" s="783">
        <f t="shared" si="1"/>
        <v>6719900</v>
      </c>
      <c r="G10" s="781">
        <v>1.2</v>
      </c>
      <c r="H10" s="784">
        <f t="shared" si="3"/>
        <v>1579177</v>
      </c>
      <c r="I10" s="785">
        <v>26</v>
      </c>
      <c r="J10" s="784">
        <f t="shared" si="0"/>
        <v>629345</v>
      </c>
      <c r="K10" s="784">
        <f t="shared" si="2"/>
        <v>78668</v>
      </c>
    </row>
    <row r="11" spans="1:11" ht="15.75">
      <c r="A11" s="787"/>
      <c r="B11" s="787"/>
      <c r="C11" s="788"/>
      <c r="D11" s="788"/>
      <c r="E11" s="788"/>
      <c r="F11" s="789"/>
      <c r="G11" s="790"/>
      <c r="H11" s="791"/>
      <c r="I11" s="792"/>
      <c r="J11" s="790"/>
      <c r="K11" s="790"/>
    </row>
    <row r="12" spans="1:11" ht="15.75">
      <c r="A12" s="788"/>
      <c r="B12" s="1066" t="s">
        <v>848</v>
      </c>
      <c r="C12" s="1066"/>
      <c r="D12" s="793"/>
      <c r="E12" s="793"/>
      <c r="F12" s="794"/>
      <c r="G12" s="794"/>
      <c r="H12" s="794"/>
      <c r="I12" s="795"/>
      <c r="J12" s="794"/>
      <c r="K12" s="794"/>
    </row>
    <row r="13" spans="1:11" ht="15.75">
      <c r="A13" s="1067" t="s">
        <v>985</v>
      </c>
      <c r="B13" s="1068"/>
      <c r="C13" s="1068"/>
      <c r="D13" s="1068"/>
      <c r="E13" s="1068"/>
      <c r="F13" s="1068"/>
      <c r="G13" s="1068"/>
      <c r="H13" s="1068"/>
      <c r="I13" s="1068"/>
      <c r="J13" s="1068"/>
      <c r="K13" s="1068"/>
    </row>
    <row r="14" spans="1:11" ht="15.75">
      <c r="A14" s="1069" t="s">
        <v>986</v>
      </c>
      <c r="B14" s="1070"/>
      <c r="C14" s="1070"/>
      <c r="D14" s="1070"/>
      <c r="E14" s="1070"/>
      <c r="F14" s="1070"/>
      <c r="G14" s="1070"/>
      <c r="H14" s="1070"/>
      <c r="I14" s="1070"/>
      <c r="J14" s="1070"/>
      <c r="K14" s="1070"/>
    </row>
    <row r="15" spans="1:11" ht="15.75">
      <c r="A15" s="1069" t="s">
        <v>987</v>
      </c>
      <c r="B15" s="1070"/>
      <c r="C15" s="1070"/>
      <c r="D15" s="1070"/>
      <c r="E15" s="1070"/>
      <c r="F15" s="1070"/>
      <c r="G15" s="1070"/>
      <c r="H15" s="1070"/>
      <c r="I15" s="1070"/>
      <c r="J15" s="1070"/>
      <c r="K15" s="1070"/>
    </row>
    <row r="16" spans="1:11" ht="15.75">
      <c r="A16" s="796" t="s">
        <v>988</v>
      </c>
      <c r="B16" s="794"/>
      <c r="C16" s="788"/>
      <c r="D16" s="788"/>
      <c r="E16" s="788"/>
      <c r="F16" s="794"/>
      <c r="G16" s="794"/>
      <c r="H16" s="794"/>
      <c r="I16" s="795"/>
      <c r="J16" s="794"/>
      <c r="K16" s="794"/>
    </row>
  </sheetData>
  <mergeCells count="5">
    <mergeCell ref="A1:K1"/>
    <mergeCell ref="B12:C12"/>
    <mergeCell ref="A13:K13"/>
    <mergeCell ref="A14:K14"/>
    <mergeCell ref="A15:K15"/>
  </mergeCells>
  <pageMargins left="1.1499999999999999" right="0.25" top="0.4" bottom="0.143700787" header="0.31496062992126" footer="0.31496062992126"/>
  <pageSetup paperSize="9" firstPageNumber="8" orientation="landscape" useFirstPageNumber="1"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2:F10"/>
  <sheetViews>
    <sheetView zoomScale="110" workbookViewId="0">
      <selection activeCell="D5" sqref="D5"/>
    </sheetView>
  </sheetViews>
  <sheetFormatPr defaultColWidth="8.85546875" defaultRowHeight="12.75"/>
  <cols>
    <col min="1" max="1" width="5.140625" style="726" bestFit="1" customWidth="1"/>
    <col min="2" max="2" width="25.85546875" customWidth="1"/>
    <col min="3" max="3" width="31.140625" customWidth="1"/>
    <col min="4" max="4" width="21.85546875" customWidth="1"/>
    <col min="5" max="5" width="13.85546875" customWidth="1"/>
    <col min="6" max="6" width="27.7109375" customWidth="1"/>
    <col min="9" max="9" width="18.85546875" bestFit="1" customWidth="1"/>
    <col min="10" max="10" width="17.28515625" bestFit="1" customWidth="1"/>
  </cols>
  <sheetData>
    <row r="2" spans="1:6" ht="15.75">
      <c r="A2" s="727" t="s">
        <v>1</v>
      </c>
      <c r="B2" s="732" t="s">
        <v>91</v>
      </c>
      <c r="C2" s="732" t="s">
        <v>863</v>
      </c>
      <c r="D2" s="732" t="s">
        <v>864</v>
      </c>
      <c r="E2" s="732" t="s">
        <v>7</v>
      </c>
      <c r="F2" s="733" t="s">
        <v>865</v>
      </c>
    </row>
    <row r="3" spans="1:6" ht="63">
      <c r="A3" s="728">
        <v>1</v>
      </c>
      <c r="B3" s="606" t="s">
        <v>866</v>
      </c>
      <c r="C3" s="738" t="s">
        <v>990</v>
      </c>
      <c r="D3" s="736">
        <f>2*'PL3. luong'!J4*28</f>
        <v>20708352</v>
      </c>
      <c r="E3" s="610" t="s">
        <v>55</v>
      </c>
      <c r="F3" s="610" t="s">
        <v>867</v>
      </c>
    </row>
    <row r="4" spans="1:6" ht="31.5">
      <c r="A4" s="728">
        <v>2</v>
      </c>
      <c r="B4" s="606" t="s">
        <v>868</v>
      </c>
      <c r="C4" s="610" t="s">
        <v>884</v>
      </c>
      <c r="D4" s="736">
        <f>D3*0.55</f>
        <v>11389593.600000001</v>
      </c>
      <c r="E4" s="610" t="s">
        <v>67</v>
      </c>
      <c r="F4" s="610" t="s">
        <v>869</v>
      </c>
    </row>
    <row r="5" spans="1:6" ht="31.5">
      <c r="A5" s="728">
        <v>3</v>
      </c>
      <c r="B5" s="606" t="s">
        <v>844</v>
      </c>
      <c r="C5" s="610" t="s">
        <v>870</v>
      </c>
      <c r="D5" s="736">
        <f>D3*0.1</f>
        <v>2070835.2000000002</v>
      </c>
      <c r="E5" s="610" t="s">
        <v>70</v>
      </c>
      <c r="F5" s="610" t="s">
        <v>871</v>
      </c>
    </row>
    <row r="6" spans="1:6" ht="31.5">
      <c r="A6" s="728">
        <v>4</v>
      </c>
      <c r="B6" s="606" t="s">
        <v>99</v>
      </c>
      <c r="C6" s="610" t="s">
        <v>872</v>
      </c>
      <c r="D6" s="736">
        <f>SUM(D3:D5)*0.06</f>
        <v>2050126.8480000002</v>
      </c>
      <c r="E6" s="610" t="s">
        <v>873</v>
      </c>
      <c r="F6" s="1074" t="s">
        <v>869</v>
      </c>
    </row>
    <row r="7" spans="1:6" ht="18.75" customHeight="1">
      <c r="A7" s="728">
        <v>5</v>
      </c>
      <c r="B7" s="606" t="s">
        <v>874</v>
      </c>
      <c r="C7" s="610" t="s">
        <v>875</v>
      </c>
      <c r="D7" s="736">
        <f>SUM(D3:D6)*0.1</f>
        <v>3621890.7648000005</v>
      </c>
      <c r="E7" s="610" t="s">
        <v>876</v>
      </c>
      <c r="F7" s="1074"/>
    </row>
    <row r="8" spans="1:6" ht="15.75">
      <c r="A8" s="728">
        <v>6</v>
      </c>
      <c r="B8" s="606" t="s">
        <v>877</v>
      </c>
      <c r="C8" s="610" t="s">
        <v>878</v>
      </c>
      <c r="D8" s="734" t="s">
        <v>879</v>
      </c>
      <c r="E8" s="610" t="s">
        <v>880</v>
      </c>
      <c r="F8" s="1074"/>
    </row>
    <row r="9" spans="1:6" ht="15.75">
      <c r="A9" s="727"/>
      <c r="B9" s="735" t="s">
        <v>30</v>
      </c>
      <c r="C9" s="732" t="s">
        <v>881</v>
      </c>
      <c r="D9" s="737">
        <f>SUM(D3:D8)</f>
        <v>39840798.412799999</v>
      </c>
      <c r="E9" s="732" t="s">
        <v>882</v>
      </c>
      <c r="F9" s="733"/>
    </row>
    <row r="10" spans="1:6" ht="15.75">
      <c r="A10" s="1071" t="s">
        <v>883</v>
      </c>
      <c r="B10" s="1072"/>
      <c r="C10" s="1073"/>
      <c r="D10" s="737">
        <v>38417000</v>
      </c>
      <c r="E10" s="732"/>
      <c r="F10" s="733"/>
    </row>
  </sheetData>
  <mergeCells count="2">
    <mergeCell ref="A10:C10"/>
    <mergeCell ref="F6:F8"/>
  </mergeCells>
  <pageMargins left="0.7" right="0.25" top="0.75" bottom="0.75" header="0.3" footer="0.3"/>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E02D56-4BA7-4528-9CF0-3B64F54EC8F0}">
  <dimension ref="A1:I33"/>
  <sheetViews>
    <sheetView zoomScaleNormal="100" workbookViewId="0"/>
  </sheetViews>
  <sheetFormatPr defaultColWidth="9.140625" defaultRowHeight="15"/>
  <cols>
    <col min="1" max="1" width="6" style="810" customWidth="1"/>
    <col min="2" max="2" width="17.85546875" style="810" customWidth="1"/>
    <col min="3" max="3" width="52.5703125" style="810" bestFit="1" customWidth="1"/>
    <col min="4" max="4" width="8.140625" style="810" bestFit="1" customWidth="1"/>
    <col min="5" max="5" width="7.7109375" style="826" customWidth="1"/>
    <col min="6" max="6" width="10.5703125" style="810" bestFit="1" customWidth="1"/>
    <col min="7" max="7" width="14" style="810" customWidth="1"/>
    <col min="8" max="8" width="12" style="810" customWidth="1"/>
    <col min="9" max="9" width="12.7109375" style="810" bestFit="1" customWidth="1"/>
    <col min="10" max="16384" width="9.140625" style="811"/>
  </cols>
  <sheetData>
    <row r="1" spans="1:9" ht="18.75" customHeight="1">
      <c r="A1" s="808" t="s">
        <v>1093</v>
      </c>
      <c r="B1" s="809"/>
      <c r="C1" s="809"/>
    </row>
    <row r="2" spans="1:9" ht="31.5">
      <c r="A2" s="812" t="s">
        <v>1</v>
      </c>
      <c r="B2" s="812" t="s">
        <v>924</v>
      </c>
      <c r="C2" s="812" t="s">
        <v>2</v>
      </c>
      <c r="D2" s="812" t="s">
        <v>852</v>
      </c>
      <c r="E2" s="827" t="s">
        <v>394</v>
      </c>
      <c r="F2" s="812" t="s">
        <v>230</v>
      </c>
      <c r="G2" s="812" t="s">
        <v>925</v>
      </c>
      <c r="H2" s="812" t="s">
        <v>232</v>
      </c>
      <c r="I2" s="812" t="s">
        <v>926</v>
      </c>
    </row>
    <row r="3" spans="1:9" ht="16.149999999999999" customHeight="1">
      <c r="A3" s="812">
        <v>1</v>
      </c>
      <c r="B3" s="812"/>
      <c r="C3" s="813" t="s">
        <v>927</v>
      </c>
      <c r="D3" s="812"/>
      <c r="E3" s="827"/>
      <c r="F3" s="814"/>
      <c r="G3" s="815">
        <f>SUM(G4:G19)</f>
        <v>31449029.289999999</v>
      </c>
      <c r="H3" s="815">
        <f>SUM(H4:H19)</f>
        <v>2964642.1031999998</v>
      </c>
      <c r="I3" s="815">
        <f>SUM(I4:I19)</f>
        <v>34413671.393199995</v>
      </c>
    </row>
    <row r="4" spans="1:9" ht="15.75">
      <c r="A4" s="816"/>
      <c r="B4" s="816"/>
      <c r="C4" s="817" t="s">
        <v>928</v>
      </c>
      <c r="D4" s="816" t="s">
        <v>895</v>
      </c>
      <c r="E4" s="324">
        <f>'Thiet bi'!D39+'Thiet bi'!D51</f>
        <v>5</v>
      </c>
      <c r="F4" s="818">
        <v>100000</v>
      </c>
      <c r="G4" s="818">
        <f t="shared" ref="G4:G9" si="0">F4*E4</f>
        <v>500000</v>
      </c>
      <c r="H4" s="818">
        <f t="shared" ref="H4:H9" si="1">G4*8%</f>
        <v>40000</v>
      </c>
      <c r="I4" s="818">
        <f t="shared" ref="I4:I9" si="2">H4+G4</f>
        <v>540000</v>
      </c>
    </row>
    <row r="5" spans="1:9" ht="15.75">
      <c r="A5" s="816"/>
      <c r="B5" s="816" t="s">
        <v>1094</v>
      </c>
      <c r="C5" s="817" t="s">
        <v>1095</v>
      </c>
      <c r="D5" s="816" t="s">
        <v>895</v>
      </c>
      <c r="E5" s="324">
        <v>1</v>
      </c>
      <c r="F5" s="818">
        <v>154855.28999999998</v>
      </c>
      <c r="G5" s="818">
        <f t="shared" si="0"/>
        <v>154855.28999999998</v>
      </c>
      <c r="H5" s="818">
        <f t="shared" si="1"/>
        <v>12388.423199999999</v>
      </c>
      <c r="I5" s="818">
        <f t="shared" si="2"/>
        <v>167243.71319999997</v>
      </c>
    </row>
    <row r="6" spans="1:9" ht="15.75">
      <c r="A6" s="812"/>
      <c r="B6" s="816" t="s">
        <v>929</v>
      </c>
      <c r="C6" s="817" t="s">
        <v>930</v>
      </c>
      <c r="D6" s="816" t="s">
        <v>895</v>
      </c>
      <c r="E6" s="324">
        <v>41</v>
      </c>
      <c r="F6" s="818">
        <v>119226</v>
      </c>
      <c r="G6" s="818">
        <f t="shared" si="0"/>
        <v>4888266</v>
      </c>
      <c r="H6" s="818">
        <f t="shared" si="1"/>
        <v>391061.28</v>
      </c>
      <c r="I6" s="818">
        <f t="shared" si="2"/>
        <v>5279327.28</v>
      </c>
    </row>
    <row r="7" spans="1:9" ht="15.75">
      <c r="A7" s="812"/>
      <c r="B7" s="816" t="s">
        <v>934</v>
      </c>
      <c r="C7" s="817" t="s">
        <v>1116</v>
      </c>
      <c r="D7" s="816" t="s">
        <v>895</v>
      </c>
      <c r="E7" s="324">
        <v>5</v>
      </c>
      <c r="F7" s="818">
        <v>312607</v>
      </c>
      <c r="G7" s="818">
        <f t="shared" si="0"/>
        <v>1563035</v>
      </c>
      <c r="H7" s="818">
        <f t="shared" si="1"/>
        <v>125042.8</v>
      </c>
      <c r="I7" s="818">
        <f t="shared" si="2"/>
        <v>1688077.8</v>
      </c>
    </row>
    <row r="8" spans="1:9" ht="15.75">
      <c r="A8" s="816"/>
      <c r="B8" s="816" t="s">
        <v>935</v>
      </c>
      <c r="C8" s="817" t="s">
        <v>936</v>
      </c>
      <c r="D8" s="816" t="s">
        <v>895</v>
      </c>
      <c r="E8" s="324">
        <v>2</v>
      </c>
      <c r="F8" s="818">
        <v>392965</v>
      </c>
      <c r="G8" s="818">
        <f t="shared" si="0"/>
        <v>785930</v>
      </c>
      <c r="H8" s="818">
        <f t="shared" si="1"/>
        <v>62874.400000000001</v>
      </c>
      <c r="I8" s="818">
        <f t="shared" si="2"/>
        <v>848804.4</v>
      </c>
    </row>
    <row r="9" spans="1:9" ht="15.75">
      <c r="A9" s="812"/>
      <c r="B9" s="816" t="s">
        <v>1096</v>
      </c>
      <c r="C9" s="817" t="s">
        <v>1097</v>
      </c>
      <c r="D9" s="816" t="s">
        <v>895</v>
      </c>
      <c r="E9" s="324">
        <v>1</v>
      </c>
      <c r="F9" s="818">
        <v>192843</v>
      </c>
      <c r="G9" s="818">
        <f t="shared" si="0"/>
        <v>192843</v>
      </c>
      <c r="H9" s="818">
        <f t="shared" si="1"/>
        <v>15427.44</v>
      </c>
      <c r="I9" s="818">
        <f t="shared" si="2"/>
        <v>208270.44</v>
      </c>
    </row>
    <row r="10" spans="1:9" ht="31.5">
      <c r="A10" s="816"/>
      <c r="B10" s="819" t="s">
        <v>1098</v>
      </c>
      <c r="C10" s="820" t="s">
        <v>1099</v>
      </c>
      <c r="D10" s="816" t="s">
        <v>243</v>
      </c>
      <c r="E10" s="324">
        <v>1</v>
      </c>
      <c r="F10" s="818">
        <v>171275</v>
      </c>
      <c r="G10" s="818">
        <f>F10*E10</f>
        <v>171275</v>
      </c>
      <c r="H10" s="818">
        <f>G10*8%</f>
        <v>13702</v>
      </c>
      <c r="I10" s="818">
        <f>H10+G10</f>
        <v>184977</v>
      </c>
    </row>
    <row r="11" spans="1:9" ht="30">
      <c r="A11" s="816"/>
      <c r="B11" s="823" t="s">
        <v>1111</v>
      </c>
      <c r="C11" s="824" t="s">
        <v>1112</v>
      </c>
      <c r="D11" s="816" t="s">
        <v>243</v>
      </c>
      <c r="E11" s="324">
        <v>1</v>
      </c>
      <c r="F11" s="818">
        <v>756847</v>
      </c>
      <c r="G11" s="818">
        <f>F11*E11</f>
        <v>756847</v>
      </c>
      <c r="H11" s="818">
        <f>G11*8%</f>
        <v>60547.76</v>
      </c>
      <c r="I11" s="818">
        <f>H11+G11</f>
        <v>817394.76</v>
      </c>
    </row>
    <row r="12" spans="1:9" customFormat="1" ht="16.5">
      <c r="A12" s="755"/>
      <c r="B12" s="761" t="s">
        <v>937</v>
      </c>
      <c r="C12" s="763" t="s">
        <v>938</v>
      </c>
      <c r="D12" s="761" t="s">
        <v>939</v>
      </c>
      <c r="E12" s="830">
        <v>1</v>
      </c>
      <c r="F12" s="762">
        <v>74380</v>
      </c>
      <c r="G12" s="757">
        <f t="shared" ref="G12" si="3">ROUND(E12*F12,0)</f>
        <v>74380</v>
      </c>
      <c r="H12" s="757">
        <f t="shared" ref="H12" si="4">ROUND(G12*10%,0)</f>
        <v>7438</v>
      </c>
      <c r="I12" s="757">
        <f t="shared" ref="I12" si="5">ROUND(SUM(G12,H12),0)</f>
        <v>81818</v>
      </c>
    </row>
    <row r="13" spans="1:9" s="825" customFormat="1" ht="16.5">
      <c r="A13" s="756"/>
      <c r="B13" s="758" t="s">
        <v>932</v>
      </c>
      <c r="C13" s="759" t="s">
        <v>933</v>
      </c>
      <c r="D13" s="758" t="s">
        <v>895</v>
      </c>
      <c r="E13" s="828">
        <v>4</v>
      </c>
      <c r="F13" s="760">
        <v>23644</v>
      </c>
      <c r="G13" s="760">
        <f t="shared" ref="G13:G19" si="6">ROUND(E13*F13,0)</f>
        <v>94576</v>
      </c>
      <c r="H13" s="760">
        <f t="shared" ref="H13:H19" si="7">ROUND(G13*10%,0)</f>
        <v>9458</v>
      </c>
      <c r="I13" s="760">
        <f t="shared" ref="I13:I19" si="8">ROUND(SUM(G13,H13),0)</f>
        <v>104034</v>
      </c>
    </row>
    <row r="14" spans="1:9" s="829" customFormat="1" ht="16.5">
      <c r="A14" s="764"/>
      <c r="B14" s="758" t="s">
        <v>940</v>
      </c>
      <c r="C14" s="759" t="s">
        <v>941</v>
      </c>
      <c r="D14" s="758" t="s">
        <v>931</v>
      </c>
      <c r="E14" s="828">
        <v>80</v>
      </c>
      <c r="F14" s="760">
        <v>12718</v>
      </c>
      <c r="G14" s="760">
        <f t="shared" si="6"/>
        <v>1017440</v>
      </c>
      <c r="H14" s="760">
        <f t="shared" si="7"/>
        <v>101744</v>
      </c>
      <c r="I14" s="760">
        <f t="shared" si="8"/>
        <v>1119184</v>
      </c>
    </row>
    <row r="15" spans="1:9" s="829" customFormat="1" ht="16.5">
      <c r="A15" s="764"/>
      <c r="B15" s="758" t="s">
        <v>942</v>
      </c>
      <c r="C15" s="765" t="s">
        <v>1128</v>
      </c>
      <c r="D15" s="758" t="s">
        <v>943</v>
      </c>
      <c r="E15" s="828">
        <v>366</v>
      </c>
      <c r="F15" s="760">
        <v>37749</v>
      </c>
      <c r="G15" s="760">
        <f t="shared" si="6"/>
        <v>13816134</v>
      </c>
      <c r="H15" s="760">
        <f t="shared" si="7"/>
        <v>1381613</v>
      </c>
      <c r="I15" s="760">
        <f t="shared" si="8"/>
        <v>15197747</v>
      </c>
    </row>
    <row r="16" spans="1:9" s="829" customFormat="1" ht="16.5">
      <c r="A16" s="764"/>
      <c r="B16" s="758"/>
      <c r="C16" s="765" t="s">
        <v>1129</v>
      </c>
      <c r="D16" s="758" t="s">
        <v>943</v>
      </c>
      <c r="E16" s="828">
        <v>75</v>
      </c>
      <c r="F16" s="760">
        <v>70000</v>
      </c>
      <c r="G16" s="760">
        <f t="shared" si="6"/>
        <v>5250000</v>
      </c>
      <c r="H16" s="760">
        <f t="shared" si="7"/>
        <v>525000</v>
      </c>
      <c r="I16" s="760">
        <f t="shared" si="8"/>
        <v>5775000</v>
      </c>
    </row>
    <row r="17" spans="1:9" customFormat="1" ht="16.5">
      <c r="A17" s="755"/>
      <c r="B17" s="761" t="s">
        <v>945</v>
      </c>
      <c r="C17" s="766" t="s">
        <v>946</v>
      </c>
      <c r="D17" s="761" t="s">
        <v>944</v>
      </c>
      <c r="E17" s="830">
        <v>88</v>
      </c>
      <c r="F17" s="762">
        <v>9992</v>
      </c>
      <c r="G17" s="760">
        <f t="shared" si="6"/>
        <v>879296</v>
      </c>
      <c r="H17" s="760">
        <f t="shared" si="7"/>
        <v>87930</v>
      </c>
      <c r="I17" s="762">
        <f t="shared" si="8"/>
        <v>967226</v>
      </c>
    </row>
    <row r="18" spans="1:9" customFormat="1" ht="16.5">
      <c r="A18" s="755"/>
      <c r="B18" s="761" t="s">
        <v>947</v>
      </c>
      <c r="C18" s="766" t="s">
        <v>948</v>
      </c>
      <c r="D18" s="761" t="s">
        <v>944</v>
      </c>
      <c r="E18" s="830">
        <v>88</v>
      </c>
      <c r="F18" s="762">
        <v>11579</v>
      </c>
      <c r="G18" s="760">
        <f t="shared" si="6"/>
        <v>1018952</v>
      </c>
      <c r="H18" s="760">
        <f t="shared" si="7"/>
        <v>101895</v>
      </c>
      <c r="I18" s="762">
        <f t="shared" si="8"/>
        <v>1120847</v>
      </c>
    </row>
    <row r="19" spans="1:9" customFormat="1" ht="16.5">
      <c r="A19" s="755"/>
      <c r="B19" s="761" t="s">
        <v>942</v>
      </c>
      <c r="C19" s="763" t="s">
        <v>949</v>
      </c>
      <c r="D19" s="761" t="s">
        <v>944</v>
      </c>
      <c r="E19" s="830">
        <v>80</v>
      </c>
      <c r="F19" s="762">
        <v>3565</v>
      </c>
      <c r="G19" s="760">
        <f t="shared" si="6"/>
        <v>285200</v>
      </c>
      <c r="H19" s="760">
        <f t="shared" si="7"/>
        <v>28520</v>
      </c>
      <c r="I19" s="762">
        <f t="shared" si="8"/>
        <v>313720</v>
      </c>
    </row>
    <row r="20" spans="1:9" ht="15.75">
      <c r="A20" s="816"/>
      <c r="B20" s="819"/>
      <c r="C20" s="820"/>
      <c r="D20" s="816"/>
      <c r="E20" s="324"/>
      <c r="F20" s="818"/>
      <c r="G20" s="818"/>
      <c r="H20" s="818"/>
      <c r="I20" s="818"/>
    </row>
    <row r="21" spans="1:9" ht="15.75">
      <c r="A21" s="816"/>
      <c r="B21" s="819"/>
      <c r="C21" s="820"/>
      <c r="D21" s="816"/>
      <c r="E21" s="324"/>
      <c r="F21" s="818"/>
      <c r="G21" s="818"/>
      <c r="H21" s="818"/>
      <c r="I21" s="818"/>
    </row>
    <row r="22" spans="1:9" ht="15.75">
      <c r="A22" s="812">
        <v>2</v>
      </c>
      <c r="B22" s="812"/>
      <c r="C22" s="813" t="s">
        <v>950</v>
      </c>
      <c r="D22" s="812"/>
      <c r="E22" s="827"/>
      <c r="F22" s="814"/>
      <c r="G22" s="815">
        <f>SUM(G23:G32)</f>
        <v>19317001</v>
      </c>
      <c r="H22" s="815">
        <f>SUM(H23:H32)</f>
        <v>1545359.9600000002</v>
      </c>
      <c r="I22" s="815">
        <f>SUM(I23:I32)</f>
        <v>20862360.960000001</v>
      </c>
    </row>
    <row r="23" spans="1:9" ht="15.75">
      <c r="A23" s="812"/>
      <c r="B23" s="816" t="s">
        <v>1100</v>
      </c>
      <c r="C23" s="817" t="s">
        <v>1101</v>
      </c>
      <c r="D23" s="816" t="s">
        <v>951</v>
      </c>
      <c r="E23" s="324">
        <v>45</v>
      </c>
      <c r="F23" s="818">
        <v>82803</v>
      </c>
      <c r="G23" s="818">
        <f>F23*E23</f>
        <v>3726135</v>
      </c>
      <c r="H23" s="818">
        <f>G23*8%</f>
        <v>298090.8</v>
      </c>
      <c r="I23" s="818">
        <f>H23+G23</f>
        <v>4024225.8</v>
      </c>
    </row>
    <row r="24" spans="1:9" ht="15.75">
      <c r="A24" s="816"/>
      <c r="B24" s="816" t="s">
        <v>952</v>
      </c>
      <c r="C24" s="817" t="s">
        <v>953</v>
      </c>
      <c r="D24" s="816" t="s">
        <v>951</v>
      </c>
      <c r="E24" s="324">
        <v>45</v>
      </c>
      <c r="F24" s="818">
        <v>16561</v>
      </c>
      <c r="G24" s="818">
        <f t="shared" ref="G24:G32" si="9">F24*E24</f>
        <v>745245</v>
      </c>
      <c r="H24" s="818">
        <f t="shared" ref="H24:H32" si="10">G24*8%</f>
        <v>59619.6</v>
      </c>
      <c r="I24" s="818">
        <f t="shared" ref="I24:I32" si="11">H24+G24</f>
        <v>804864.6</v>
      </c>
    </row>
    <row r="25" spans="1:9" ht="15.75">
      <c r="A25" s="816"/>
      <c r="B25" s="816" t="s">
        <v>954</v>
      </c>
      <c r="C25" s="817" t="s">
        <v>955</v>
      </c>
      <c r="D25" s="816" t="s">
        <v>951</v>
      </c>
      <c r="E25" s="324">
        <v>45</v>
      </c>
      <c r="F25" s="818">
        <v>49682</v>
      </c>
      <c r="G25" s="818">
        <f t="shared" si="9"/>
        <v>2235690</v>
      </c>
      <c r="H25" s="818">
        <f t="shared" si="10"/>
        <v>178855.2</v>
      </c>
      <c r="I25" s="818">
        <f t="shared" si="11"/>
        <v>2414545.2000000002</v>
      </c>
    </row>
    <row r="26" spans="1:9" ht="15.75">
      <c r="A26" s="816"/>
      <c r="B26" s="816" t="s">
        <v>958</v>
      </c>
      <c r="C26" s="817" t="s">
        <v>1102</v>
      </c>
      <c r="D26" s="816" t="s">
        <v>951</v>
      </c>
      <c r="E26" s="324">
        <v>80</v>
      </c>
      <c r="F26" s="818">
        <v>52759</v>
      </c>
      <c r="G26" s="818">
        <f>F26*E26</f>
        <v>4220720</v>
      </c>
      <c r="H26" s="818">
        <f t="shared" si="10"/>
        <v>337657.60000000003</v>
      </c>
      <c r="I26" s="818">
        <f>H26+G26</f>
        <v>4558377.5999999996</v>
      </c>
    </row>
    <row r="27" spans="1:9" ht="15.75">
      <c r="A27" s="812"/>
      <c r="B27" s="816" t="s">
        <v>956</v>
      </c>
      <c r="C27" s="817" t="s">
        <v>957</v>
      </c>
      <c r="D27" s="816" t="s">
        <v>895</v>
      </c>
      <c r="E27" s="324">
        <v>5</v>
      </c>
      <c r="F27" s="818">
        <v>304882</v>
      </c>
      <c r="G27" s="818">
        <f t="shared" si="9"/>
        <v>1524410</v>
      </c>
      <c r="H27" s="818">
        <f t="shared" si="10"/>
        <v>121952.8</v>
      </c>
      <c r="I27" s="818">
        <f t="shared" si="11"/>
        <v>1646362.8</v>
      </c>
    </row>
    <row r="28" spans="1:9" ht="31.5">
      <c r="A28" s="812"/>
      <c r="B28" s="816" t="s">
        <v>1103</v>
      </c>
      <c r="C28" s="817" t="s">
        <v>1113</v>
      </c>
      <c r="D28" s="816" t="s">
        <v>1104</v>
      </c>
      <c r="E28" s="324">
        <v>1</v>
      </c>
      <c r="F28" s="818">
        <v>301632</v>
      </c>
      <c r="G28" s="818">
        <f t="shared" si="9"/>
        <v>301632</v>
      </c>
      <c r="H28" s="818">
        <f t="shared" si="10"/>
        <v>24130.560000000001</v>
      </c>
      <c r="I28" s="818">
        <f t="shared" si="11"/>
        <v>325762.56</v>
      </c>
    </row>
    <row r="29" spans="1:9" ht="31.5">
      <c r="A29" s="816"/>
      <c r="B29" s="816" t="s">
        <v>1105</v>
      </c>
      <c r="C29" s="820" t="s">
        <v>1106</v>
      </c>
      <c r="D29" s="816" t="s">
        <v>951</v>
      </c>
      <c r="E29" s="324">
        <v>1</v>
      </c>
      <c r="F29" s="818">
        <v>301632</v>
      </c>
      <c r="G29" s="818">
        <v>603264</v>
      </c>
      <c r="H29" s="818">
        <v>48261</v>
      </c>
      <c r="I29" s="818">
        <v>651525</v>
      </c>
    </row>
    <row r="30" spans="1:9" ht="31.5">
      <c r="A30" s="816"/>
      <c r="B30" s="819" t="s">
        <v>1107</v>
      </c>
      <c r="C30" s="820" t="s">
        <v>1108</v>
      </c>
      <c r="D30" s="816" t="s">
        <v>909</v>
      </c>
      <c r="E30" s="324">
        <v>1</v>
      </c>
      <c r="F30" s="818">
        <v>219942</v>
      </c>
      <c r="G30" s="818">
        <f t="shared" ref="G30" si="12">F30*E30</f>
        <v>219942</v>
      </c>
      <c r="H30" s="818">
        <f t="shared" ref="H30" si="13">G30*8%</f>
        <v>17595.36</v>
      </c>
      <c r="I30" s="818">
        <f t="shared" ref="I30" si="14">H30+G30</f>
        <v>237537.36</v>
      </c>
    </row>
    <row r="31" spans="1:9" s="822" customFormat="1" ht="47.25">
      <c r="A31" s="816"/>
      <c r="B31" s="816" t="s">
        <v>1109</v>
      </c>
      <c r="C31" s="820" t="s">
        <v>1110</v>
      </c>
      <c r="D31" s="816" t="s">
        <v>951</v>
      </c>
      <c r="E31" s="324">
        <v>2</v>
      </c>
      <c r="F31" s="821">
        <v>369981.5</v>
      </c>
      <c r="G31" s="818">
        <f t="shared" si="9"/>
        <v>739963</v>
      </c>
      <c r="H31" s="818">
        <f t="shared" si="10"/>
        <v>59197.04</v>
      </c>
      <c r="I31" s="818">
        <f t="shared" si="11"/>
        <v>799160.04</v>
      </c>
    </row>
    <row r="32" spans="1:9" ht="31.5">
      <c r="A32" s="816"/>
      <c r="B32" s="816"/>
      <c r="C32" s="820" t="s">
        <v>1114</v>
      </c>
      <c r="D32" s="816" t="s">
        <v>923</v>
      </c>
      <c r="E32" s="324">
        <v>1</v>
      </c>
      <c r="F32" s="818">
        <v>5000000</v>
      </c>
      <c r="G32" s="818">
        <f t="shared" si="9"/>
        <v>5000000</v>
      </c>
      <c r="H32" s="818">
        <f t="shared" si="10"/>
        <v>400000</v>
      </c>
      <c r="I32" s="818">
        <f t="shared" si="11"/>
        <v>5400000</v>
      </c>
    </row>
    <row r="33" spans="1:9" ht="31.5">
      <c r="A33" s="812"/>
      <c r="B33" s="812"/>
      <c r="C33" s="813" t="s">
        <v>959</v>
      </c>
      <c r="D33" s="812"/>
      <c r="E33" s="827"/>
      <c r="F33" s="814"/>
      <c r="G33" s="815">
        <f>G22+G3</f>
        <v>50766030.289999999</v>
      </c>
      <c r="H33" s="815">
        <f>H22+H3</f>
        <v>4510002.0631999997</v>
      </c>
      <c r="I33" s="815">
        <f>I22+I3</f>
        <v>55276032.353199996</v>
      </c>
    </row>
  </sheetData>
  <printOptions horizontalCentered="1"/>
  <pageMargins left="0.19685039370078741" right="0.19685039370078741" top="0.39370078740157483" bottom="0.39370078740157483" header="0.31496062992125984" footer="0.31496062992125984"/>
  <pageSetup paperSize="9" orientation="landscape"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G14"/>
  <sheetViews>
    <sheetView zoomScaleNormal="100" workbookViewId="0">
      <selection activeCell="F6" sqref="F6"/>
    </sheetView>
  </sheetViews>
  <sheetFormatPr defaultColWidth="8.85546875" defaultRowHeight="16.5"/>
  <cols>
    <col min="1" max="1" width="6.7109375" style="93" customWidth="1"/>
    <col min="2" max="2" width="26.7109375" style="93" customWidth="1"/>
    <col min="3" max="3" width="20.7109375" style="93" customWidth="1"/>
    <col min="4" max="4" width="21" style="93" customWidth="1"/>
    <col min="5" max="5" width="19.28515625" style="93" customWidth="1"/>
    <col min="6" max="6" width="30.42578125" style="93" customWidth="1"/>
    <col min="7" max="7" width="36.7109375" style="92" customWidth="1"/>
    <col min="8" max="255" width="9.140625" style="93"/>
    <col min="256" max="256" width="6.7109375" style="93" customWidth="1"/>
    <col min="257" max="257" width="26.7109375" style="93" customWidth="1"/>
    <col min="258" max="258" width="23.42578125" style="93" customWidth="1"/>
    <col min="259" max="259" width="16.7109375" style="93" customWidth="1"/>
    <col min="260" max="260" width="15.42578125" style="93" customWidth="1"/>
    <col min="261" max="261" width="17.140625" style="93" customWidth="1"/>
    <col min="262" max="262" width="26.7109375" style="93" customWidth="1"/>
    <col min="263" max="263" width="36.7109375" style="93" customWidth="1"/>
    <col min="264" max="511" width="9.140625" style="93"/>
    <col min="512" max="512" width="6.7109375" style="93" customWidth="1"/>
    <col min="513" max="513" width="26.7109375" style="93" customWidth="1"/>
    <col min="514" max="514" width="23.42578125" style="93" customWidth="1"/>
    <col min="515" max="515" width="16.7109375" style="93" customWidth="1"/>
    <col min="516" max="516" width="15.42578125" style="93" customWidth="1"/>
    <col min="517" max="517" width="17.140625" style="93" customWidth="1"/>
    <col min="518" max="518" width="26.7109375" style="93" customWidth="1"/>
    <col min="519" max="519" width="36.7109375" style="93" customWidth="1"/>
    <col min="520" max="767" width="9.140625" style="93"/>
    <col min="768" max="768" width="6.7109375" style="93" customWidth="1"/>
    <col min="769" max="769" width="26.7109375" style="93" customWidth="1"/>
    <col min="770" max="770" width="23.42578125" style="93" customWidth="1"/>
    <col min="771" max="771" width="16.7109375" style="93" customWidth="1"/>
    <col min="772" max="772" width="15.42578125" style="93" customWidth="1"/>
    <col min="773" max="773" width="17.140625" style="93" customWidth="1"/>
    <col min="774" max="774" width="26.7109375" style="93" customWidth="1"/>
    <col min="775" max="775" width="36.7109375" style="93" customWidth="1"/>
    <col min="776" max="1023" width="9.140625" style="93"/>
    <col min="1024" max="1024" width="6.7109375" style="93" customWidth="1"/>
    <col min="1025" max="1025" width="26.7109375" style="93" customWidth="1"/>
    <col min="1026" max="1026" width="23.42578125" style="93" customWidth="1"/>
    <col min="1027" max="1027" width="16.7109375" style="93" customWidth="1"/>
    <col min="1028" max="1028" width="15.42578125" style="93" customWidth="1"/>
    <col min="1029" max="1029" width="17.140625" style="93" customWidth="1"/>
    <col min="1030" max="1030" width="26.7109375" style="93" customWidth="1"/>
    <col min="1031" max="1031" width="36.7109375" style="93" customWidth="1"/>
    <col min="1032" max="1279" width="9.140625" style="93"/>
    <col min="1280" max="1280" width="6.7109375" style="93" customWidth="1"/>
    <col min="1281" max="1281" width="26.7109375" style="93" customWidth="1"/>
    <col min="1282" max="1282" width="23.42578125" style="93" customWidth="1"/>
    <col min="1283" max="1283" width="16.7109375" style="93" customWidth="1"/>
    <col min="1284" max="1284" width="15.42578125" style="93" customWidth="1"/>
    <col min="1285" max="1285" width="17.140625" style="93" customWidth="1"/>
    <col min="1286" max="1286" width="26.7109375" style="93" customWidth="1"/>
    <col min="1287" max="1287" width="36.7109375" style="93" customWidth="1"/>
    <col min="1288" max="1535" width="9.140625" style="93"/>
    <col min="1536" max="1536" width="6.7109375" style="93" customWidth="1"/>
    <col min="1537" max="1537" width="26.7109375" style="93" customWidth="1"/>
    <col min="1538" max="1538" width="23.42578125" style="93" customWidth="1"/>
    <col min="1539" max="1539" width="16.7109375" style="93" customWidth="1"/>
    <col min="1540" max="1540" width="15.42578125" style="93" customWidth="1"/>
    <col min="1541" max="1541" width="17.140625" style="93" customWidth="1"/>
    <col min="1542" max="1542" width="26.7109375" style="93" customWidth="1"/>
    <col min="1543" max="1543" width="36.7109375" style="93" customWidth="1"/>
    <col min="1544" max="1791" width="9.140625" style="93"/>
    <col min="1792" max="1792" width="6.7109375" style="93" customWidth="1"/>
    <col min="1793" max="1793" width="26.7109375" style="93" customWidth="1"/>
    <col min="1794" max="1794" width="23.42578125" style="93" customWidth="1"/>
    <col min="1795" max="1795" width="16.7109375" style="93" customWidth="1"/>
    <col min="1796" max="1796" width="15.42578125" style="93" customWidth="1"/>
    <col min="1797" max="1797" width="17.140625" style="93" customWidth="1"/>
    <col min="1798" max="1798" width="26.7109375" style="93" customWidth="1"/>
    <col min="1799" max="1799" width="36.7109375" style="93" customWidth="1"/>
    <col min="1800" max="2047" width="9.140625" style="93"/>
    <col min="2048" max="2048" width="6.7109375" style="93" customWidth="1"/>
    <col min="2049" max="2049" width="26.7109375" style="93" customWidth="1"/>
    <col min="2050" max="2050" width="23.42578125" style="93" customWidth="1"/>
    <col min="2051" max="2051" width="16.7109375" style="93" customWidth="1"/>
    <col min="2052" max="2052" width="15.42578125" style="93" customWidth="1"/>
    <col min="2053" max="2053" width="17.140625" style="93" customWidth="1"/>
    <col min="2054" max="2054" width="26.7109375" style="93" customWidth="1"/>
    <col min="2055" max="2055" width="36.7109375" style="93" customWidth="1"/>
    <col min="2056" max="2303" width="9.140625" style="93"/>
    <col min="2304" max="2304" width="6.7109375" style="93" customWidth="1"/>
    <col min="2305" max="2305" width="26.7109375" style="93" customWidth="1"/>
    <col min="2306" max="2306" width="23.42578125" style="93" customWidth="1"/>
    <col min="2307" max="2307" width="16.7109375" style="93" customWidth="1"/>
    <col min="2308" max="2308" width="15.42578125" style="93" customWidth="1"/>
    <col min="2309" max="2309" width="17.140625" style="93" customWidth="1"/>
    <col min="2310" max="2310" width="26.7109375" style="93" customWidth="1"/>
    <col min="2311" max="2311" width="36.7109375" style="93" customWidth="1"/>
    <col min="2312" max="2559" width="9.140625" style="93"/>
    <col min="2560" max="2560" width="6.7109375" style="93" customWidth="1"/>
    <col min="2561" max="2561" width="26.7109375" style="93" customWidth="1"/>
    <col min="2562" max="2562" width="23.42578125" style="93" customWidth="1"/>
    <col min="2563" max="2563" width="16.7109375" style="93" customWidth="1"/>
    <col min="2564" max="2564" width="15.42578125" style="93" customWidth="1"/>
    <col min="2565" max="2565" width="17.140625" style="93" customWidth="1"/>
    <col min="2566" max="2566" width="26.7109375" style="93" customWidth="1"/>
    <col min="2567" max="2567" width="36.7109375" style="93" customWidth="1"/>
    <col min="2568" max="2815" width="9.140625" style="93"/>
    <col min="2816" max="2816" width="6.7109375" style="93" customWidth="1"/>
    <col min="2817" max="2817" width="26.7109375" style="93" customWidth="1"/>
    <col min="2818" max="2818" width="23.42578125" style="93" customWidth="1"/>
    <col min="2819" max="2819" width="16.7109375" style="93" customWidth="1"/>
    <col min="2820" max="2820" width="15.42578125" style="93" customWidth="1"/>
    <col min="2821" max="2821" width="17.140625" style="93" customWidth="1"/>
    <col min="2822" max="2822" width="26.7109375" style="93" customWidth="1"/>
    <col min="2823" max="2823" width="36.7109375" style="93" customWidth="1"/>
    <col min="2824" max="3071" width="9.140625" style="93"/>
    <col min="3072" max="3072" width="6.7109375" style="93" customWidth="1"/>
    <col min="3073" max="3073" width="26.7109375" style="93" customWidth="1"/>
    <col min="3074" max="3074" width="23.42578125" style="93" customWidth="1"/>
    <col min="3075" max="3075" width="16.7109375" style="93" customWidth="1"/>
    <col min="3076" max="3076" width="15.42578125" style="93" customWidth="1"/>
    <col min="3077" max="3077" width="17.140625" style="93" customWidth="1"/>
    <col min="3078" max="3078" width="26.7109375" style="93" customWidth="1"/>
    <col min="3079" max="3079" width="36.7109375" style="93" customWidth="1"/>
    <col min="3080" max="3327" width="9.140625" style="93"/>
    <col min="3328" max="3328" width="6.7109375" style="93" customWidth="1"/>
    <col min="3329" max="3329" width="26.7109375" style="93" customWidth="1"/>
    <col min="3330" max="3330" width="23.42578125" style="93" customWidth="1"/>
    <col min="3331" max="3331" width="16.7109375" style="93" customWidth="1"/>
    <col min="3332" max="3332" width="15.42578125" style="93" customWidth="1"/>
    <col min="3333" max="3333" width="17.140625" style="93" customWidth="1"/>
    <col min="3334" max="3334" width="26.7109375" style="93" customWidth="1"/>
    <col min="3335" max="3335" width="36.7109375" style="93" customWidth="1"/>
    <col min="3336" max="3583" width="9.140625" style="93"/>
    <col min="3584" max="3584" width="6.7109375" style="93" customWidth="1"/>
    <col min="3585" max="3585" width="26.7109375" style="93" customWidth="1"/>
    <col min="3586" max="3586" width="23.42578125" style="93" customWidth="1"/>
    <col min="3587" max="3587" width="16.7109375" style="93" customWidth="1"/>
    <col min="3588" max="3588" width="15.42578125" style="93" customWidth="1"/>
    <col min="3589" max="3589" width="17.140625" style="93" customWidth="1"/>
    <col min="3590" max="3590" width="26.7109375" style="93" customWidth="1"/>
    <col min="3591" max="3591" width="36.7109375" style="93" customWidth="1"/>
    <col min="3592" max="3839" width="9.140625" style="93"/>
    <col min="3840" max="3840" width="6.7109375" style="93" customWidth="1"/>
    <col min="3841" max="3841" width="26.7109375" style="93" customWidth="1"/>
    <col min="3842" max="3842" width="23.42578125" style="93" customWidth="1"/>
    <col min="3843" max="3843" width="16.7109375" style="93" customWidth="1"/>
    <col min="3844" max="3844" width="15.42578125" style="93" customWidth="1"/>
    <col min="3845" max="3845" width="17.140625" style="93" customWidth="1"/>
    <col min="3846" max="3846" width="26.7109375" style="93" customWidth="1"/>
    <col min="3847" max="3847" width="36.7109375" style="93" customWidth="1"/>
    <col min="3848" max="4095" width="9.140625" style="93"/>
    <col min="4096" max="4096" width="6.7109375" style="93" customWidth="1"/>
    <col min="4097" max="4097" width="26.7109375" style="93" customWidth="1"/>
    <col min="4098" max="4098" width="23.42578125" style="93" customWidth="1"/>
    <col min="4099" max="4099" width="16.7109375" style="93" customWidth="1"/>
    <col min="4100" max="4100" width="15.42578125" style="93" customWidth="1"/>
    <col min="4101" max="4101" width="17.140625" style="93" customWidth="1"/>
    <col min="4102" max="4102" width="26.7109375" style="93" customWidth="1"/>
    <col min="4103" max="4103" width="36.7109375" style="93" customWidth="1"/>
    <col min="4104" max="4351" width="9.140625" style="93"/>
    <col min="4352" max="4352" width="6.7109375" style="93" customWidth="1"/>
    <col min="4353" max="4353" width="26.7109375" style="93" customWidth="1"/>
    <col min="4354" max="4354" width="23.42578125" style="93" customWidth="1"/>
    <col min="4355" max="4355" width="16.7109375" style="93" customWidth="1"/>
    <col min="4356" max="4356" width="15.42578125" style="93" customWidth="1"/>
    <col min="4357" max="4357" width="17.140625" style="93" customWidth="1"/>
    <col min="4358" max="4358" width="26.7109375" style="93" customWidth="1"/>
    <col min="4359" max="4359" width="36.7109375" style="93" customWidth="1"/>
    <col min="4360" max="4607" width="9.140625" style="93"/>
    <col min="4608" max="4608" width="6.7109375" style="93" customWidth="1"/>
    <col min="4609" max="4609" width="26.7109375" style="93" customWidth="1"/>
    <col min="4610" max="4610" width="23.42578125" style="93" customWidth="1"/>
    <col min="4611" max="4611" width="16.7109375" style="93" customWidth="1"/>
    <col min="4612" max="4612" width="15.42578125" style="93" customWidth="1"/>
    <col min="4613" max="4613" width="17.140625" style="93" customWidth="1"/>
    <col min="4614" max="4614" width="26.7109375" style="93" customWidth="1"/>
    <col min="4615" max="4615" width="36.7109375" style="93" customWidth="1"/>
    <col min="4616" max="4863" width="9.140625" style="93"/>
    <col min="4864" max="4864" width="6.7109375" style="93" customWidth="1"/>
    <col min="4865" max="4865" width="26.7109375" style="93" customWidth="1"/>
    <col min="4866" max="4866" width="23.42578125" style="93" customWidth="1"/>
    <col min="4867" max="4867" width="16.7109375" style="93" customWidth="1"/>
    <col min="4868" max="4868" width="15.42578125" style="93" customWidth="1"/>
    <col min="4869" max="4869" width="17.140625" style="93" customWidth="1"/>
    <col min="4870" max="4870" width="26.7109375" style="93" customWidth="1"/>
    <col min="4871" max="4871" width="36.7109375" style="93" customWidth="1"/>
    <col min="4872" max="5119" width="9.140625" style="93"/>
    <col min="5120" max="5120" width="6.7109375" style="93" customWidth="1"/>
    <col min="5121" max="5121" width="26.7109375" style="93" customWidth="1"/>
    <col min="5122" max="5122" width="23.42578125" style="93" customWidth="1"/>
    <col min="5123" max="5123" width="16.7109375" style="93" customWidth="1"/>
    <col min="5124" max="5124" width="15.42578125" style="93" customWidth="1"/>
    <col min="5125" max="5125" width="17.140625" style="93" customWidth="1"/>
    <col min="5126" max="5126" width="26.7109375" style="93" customWidth="1"/>
    <col min="5127" max="5127" width="36.7109375" style="93" customWidth="1"/>
    <col min="5128" max="5375" width="9.140625" style="93"/>
    <col min="5376" max="5376" width="6.7109375" style="93" customWidth="1"/>
    <col min="5377" max="5377" width="26.7109375" style="93" customWidth="1"/>
    <col min="5378" max="5378" width="23.42578125" style="93" customWidth="1"/>
    <col min="5379" max="5379" width="16.7109375" style="93" customWidth="1"/>
    <col min="5380" max="5380" width="15.42578125" style="93" customWidth="1"/>
    <col min="5381" max="5381" width="17.140625" style="93" customWidth="1"/>
    <col min="5382" max="5382" width="26.7109375" style="93" customWidth="1"/>
    <col min="5383" max="5383" width="36.7109375" style="93" customWidth="1"/>
    <col min="5384" max="5631" width="9.140625" style="93"/>
    <col min="5632" max="5632" width="6.7109375" style="93" customWidth="1"/>
    <col min="5633" max="5633" width="26.7109375" style="93" customWidth="1"/>
    <col min="5634" max="5634" width="23.42578125" style="93" customWidth="1"/>
    <col min="5635" max="5635" width="16.7109375" style="93" customWidth="1"/>
    <col min="5636" max="5636" width="15.42578125" style="93" customWidth="1"/>
    <col min="5637" max="5637" width="17.140625" style="93" customWidth="1"/>
    <col min="5638" max="5638" width="26.7109375" style="93" customWidth="1"/>
    <col min="5639" max="5639" width="36.7109375" style="93" customWidth="1"/>
    <col min="5640" max="5887" width="9.140625" style="93"/>
    <col min="5888" max="5888" width="6.7109375" style="93" customWidth="1"/>
    <col min="5889" max="5889" width="26.7109375" style="93" customWidth="1"/>
    <col min="5890" max="5890" width="23.42578125" style="93" customWidth="1"/>
    <col min="5891" max="5891" width="16.7109375" style="93" customWidth="1"/>
    <col min="5892" max="5892" width="15.42578125" style="93" customWidth="1"/>
    <col min="5893" max="5893" width="17.140625" style="93" customWidth="1"/>
    <col min="5894" max="5894" width="26.7109375" style="93" customWidth="1"/>
    <col min="5895" max="5895" width="36.7109375" style="93" customWidth="1"/>
    <col min="5896" max="6143" width="9.140625" style="93"/>
    <col min="6144" max="6144" width="6.7109375" style="93" customWidth="1"/>
    <col min="6145" max="6145" width="26.7109375" style="93" customWidth="1"/>
    <col min="6146" max="6146" width="23.42578125" style="93" customWidth="1"/>
    <col min="6147" max="6147" width="16.7109375" style="93" customWidth="1"/>
    <col min="6148" max="6148" width="15.42578125" style="93" customWidth="1"/>
    <col min="6149" max="6149" width="17.140625" style="93" customWidth="1"/>
    <col min="6150" max="6150" width="26.7109375" style="93" customWidth="1"/>
    <col min="6151" max="6151" width="36.7109375" style="93" customWidth="1"/>
    <col min="6152" max="6399" width="9.140625" style="93"/>
    <col min="6400" max="6400" width="6.7109375" style="93" customWidth="1"/>
    <col min="6401" max="6401" width="26.7109375" style="93" customWidth="1"/>
    <col min="6402" max="6402" width="23.42578125" style="93" customWidth="1"/>
    <col min="6403" max="6403" width="16.7109375" style="93" customWidth="1"/>
    <col min="6404" max="6404" width="15.42578125" style="93" customWidth="1"/>
    <col min="6405" max="6405" width="17.140625" style="93" customWidth="1"/>
    <col min="6406" max="6406" width="26.7109375" style="93" customWidth="1"/>
    <col min="6407" max="6407" width="36.7109375" style="93" customWidth="1"/>
    <col min="6408" max="6655" width="9.140625" style="93"/>
    <col min="6656" max="6656" width="6.7109375" style="93" customWidth="1"/>
    <col min="6657" max="6657" width="26.7109375" style="93" customWidth="1"/>
    <col min="6658" max="6658" width="23.42578125" style="93" customWidth="1"/>
    <col min="6659" max="6659" width="16.7109375" style="93" customWidth="1"/>
    <col min="6660" max="6660" width="15.42578125" style="93" customWidth="1"/>
    <col min="6661" max="6661" width="17.140625" style="93" customWidth="1"/>
    <col min="6662" max="6662" width="26.7109375" style="93" customWidth="1"/>
    <col min="6663" max="6663" width="36.7109375" style="93" customWidth="1"/>
    <col min="6664" max="6911" width="9.140625" style="93"/>
    <col min="6912" max="6912" width="6.7109375" style="93" customWidth="1"/>
    <col min="6913" max="6913" width="26.7109375" style="93" customWidth="1"/>
    <col min="6914" max="6914" width="23.42578125" style="93" customWidth="1"/>
    <col min="6915" max="6915" width="16.7109375" style="93" customWidth="1"/>
    <col min="6916" max="6916" width="15.42578125" style="93" customWidth="1"/>
    <col min="6917" max="6917" width="17.140625" style="93" customWidth="1"/>
    <col min="6918" max="6918" width="26.7109375" style="93" customWidth="1"/>
    <col min="6919" max="6919" width="36.7109375" style="93" customWidth="1"/>
    <col min="6920" max="7167" width="9.140625" style="93"/>
    <col min="7168" max="7168" width="6.7109375" style="93" customWidth="1"/>
    <col min="7169" max="7169" width="26.7109375" style="93" customWidth="1"/>
    <col min="7170" max="7170" width="23.42578125" style="93" customWidth="1"/>
    <col min="7171" max="7171" width="16.7109375" style="93" customWidth="1"/>
    <col min="7172" max="7172" width="15.42578125" style="93" customWidth="1"/>
    <col min="7173" max="7173" width="17.140625" style="93" customWidth="1"/>
    <col min="7174" max="7174" width="26.7109375" style="93" customWidth="1"/>
    <col min="7175" max="7175" width="36.7109375" style="93" customWidth="1"/>
    <col min="7176" max="7423" width="9.140625" style="93"/>
    <col min="7424" max="7424" width="6.7109375" style="93" customWidth="1"/>
    <col min="7425" max="7425" width="26.7109375" style="93" customWidth="1"/>
    <col min="7426" max="7426" width="23.42578125" style="93" customWidth="1"/>
    <col min="7427" max="7427" width="16.7109375" style="93" customWidth="1"/>
    <col min="7428" max="7428" width="15.42578125" style="93" customWidth="1"/>
    <col min="7429" max="7429" width="17.140625" style="93" customWidth="1"/>
    <col min="7430" max="7430" width="26.7109375" style="93" customWidth="1"/>
    <col min="7431" max="7431" width="36.7109375" style="93" customWidth="1"/>
    <col min="7432" max="7679" width="9.140625" style="93"/>
    <col min="7680" max="7680" width="6.7109375" style="93" customWidth="1"/>
    <col min="7681" max="7681" width="26.7109375" style="93" customWidth="1"/>
    <col min="7682" max="7682" width="23.42578125" style="93" customWidth="1"/>
    <col min="7683" max="7683" width="16.7109375" style="93" customWidth="1"/>
    <col min="7684" max="7684" width="15.42578125" style="93" customWidth="1"/>
    <col min="7685" max="7685" width="17.140625" style="93" customWidth="1"/>
    <col min="7686" max="7686" width="26.7109375" style="93" customWidth="1"/>
    <col min="7687" max="7687" width="36.7109375" style="93" customWidth="1"/>
    <col min="7688" max="7935" width="9.140625" style="93"/>
    <col min="7936" max="7936" width="6.7109375" style="93" customWidth="1"/>
    <col min="7937" max="7937" width="26.7109375" style="93" customWidth="1"/>
    <col min="7938" max="7938" width="23.42578125" style="93" customWidth="1"/>
    <col min="7939" max="7939" width="16.7109375" style="93" customWidth="1"/>
    <col min="7940" max="7940" width="15.42578125" style="93" customWidth="1"/>
    <col min="7941" max="7941" width="17.140625" style="93" customWidth="1"/>
    <col min="7942" max="7942" width="26.7109375" style="93" customWidth="1"/>
    <col min="7943" max="7943" width="36.7109375" style="93" customWidth="1"/>
    <col min="7944" max="8191" width="9.140625" style="93"/>
    <col min="8192" max="8192" width="6.7109375" style="93" customWidth="1"/>
    <col min="8193" max="8193" width="26.7109375" style="93" customWidth="1"/>
    <col min="8194" max="8194" width="23.42578125" style="93" customWidth="1"/>
    <col min="8195" max="8195" width="16.7109375" style="93" customWidth="1"/>
    <col min="8196" max="8196" width="15.42578125" style="93" customWidth="1"/>
    <col min="8197" max="8197" width="17.140625" style="93" customWidth="1"/>
    <col min="8198" max="8198" width="26.7109375" style="93" customWidth="1"/>
    <col min="8199" max="8199" width="36.7109375" style="93" customWidth="1"/>
    <col min="8200" max="8447" width="9.140625" style="93"/>
    <col min="8448" max="8448" width="6.7109375" style="93" customWidth="1"/>
    <col min="8449" max="8449" width="26.7109375" style="93" customWidth="1"/>
    <col min="8450" max="8450" width="23.42578125" style="93" customWidth="1"/>
    <col min="8451" max="8451" width="16.7109375" style="93" customWidth="1"/>
    <col min="8452" max="8452" width="15.42578125" style="93" customWidth="1"/>
    <col min="8453" max="8453" width="17.140625" style="93" customWidth="1"/>
    <col min="8454" max="8454" width="26.7109375" style="93" customWidth="1"/>
    <col min="8455" max="8455" width="36.7109375" style="93" customWidth="1"/>
    <col min="8456" max="8703" width="9.140625" style="93"/>
    <col min="8704" max="8704" width="6.7109375" style="93" customWidth="1"/>
    <col min="8705" max="8705" width="26.7109375" style="93" customWidth="1"/>
    <col min="8706" max="8706" width="23.42578125" style="93" customWidth="1"/>
    <col min="8707" max="8707" width="16.7109375" style="93" customWidth="1"/>
    <col min="8708" max="8708" width="15.42578125" style="93" customWidth="1"/>
    <col min="8709" max="8709" width="17.140625" style="93" customWidth="1"/>
    <col min="8710" max="8710" width="26.7109375" style="93" customWidth="1"/>
    <col min="8711" max="8711" width="36.7109375" style="93" customWidth="1"/>
    <col min="8712" max="8959" width="9.140625" style="93"/>
    <col min="8960" max="8960" width="6.7109375" style="93" customWidth="1"/>
    <col min="8961" max="8961" width="26.7109375" style="93" customWidth="1"/>
    <col min="8962" max="8962" width="23.42578125" style="93" customWidth="1"/>
    <col min="8963" max="8963" width="16.7109375" style="93" customWidth="1"/>
    <col min="8964" max="8964" width="15.42578125" style="93" customWidth="1"/>
    <col min="8965" max="8965" width="17.140625" style="93" customWidth="1"/>
    <col min="8966" max="8966" width="26.7109375" style="93" customWidth="1"/>
    <col min="8967" max="8967" width="36.7109375" style="93" customWidth="1"/>
    <col min="8968" max="9215" width="9.140625" style="93"/>
    <col min="9216" max="9216" width="6.7109375" style="93" customWidth="1"/>
    <col min="9217" max="9217" width="26.7109375" style="93" customWidth="1"/>
    <col min="9218" max="9218" width="23.42578125" style="93" customWidth="1"/>
    <col min="9219" max="9219" width="16.7109375" style="93" customWidth="1"/>
    <col min="9220" max="9220" width="15.42578125" style="93" customWidth="1"/>
    <col min="9221" max="9221" width="17.140625" style="93" customWidth="1"/>
    <col min="9222" max="9222" width="26.7109375" style="93" customWidth="1"/>
    <col min="9223" max="9223" width="36.7109375" style="93" customWidth="1"/>
    <col min="9224" max="9471" width="9.140625" style="93"/>
    <col min="9472" max="9472" width="6.7109375" style="93" customWidth="1"/>
    <col min="9473" max="9473" width="26.7109375" style="93" customWidth="1"/>
    <col min="9474" max="9474" width="23.42578125" style="93" customWidth="1"/>
    <col min="9475" max="9475" width="16.7109375" style="93" customWidth="1"/>
    <col min="9476" max="9476" width="15.42578125" style="93" customWidth="1"/>
    <col min="9477" max="9477" width="17.140625" style="93" customWidth="1"/>
    <col min="9478" max="9478" width="26.7109375" style="93" customWidth="1"/>
    <col min="9479" max="9479" width="36.7109375" style="93" customWidth="1"/>
    <col min="9480" max="9727" width="9.140625" style="93"/>
    <col min="9728" max="9728" width="6.7109375" style="93" customWidth="1"/>
    <col min="9729" max="9729" width="26.7109375" style="93" customWidth="1"/>
    <col min="9730" max="9730" width="23.42578125" style="93" customWidth="1"/>
    <col min="9731" max="9731" width="16.7109375" style="93" customWidth="1"/>
    <col min="9732" max="9732" width="15.42578125" style="93" customWidth="1"/>
    <col min="9733" max="9733" width="17.140625" style="93" customWidth="1"/>
    <col min="9734" max="9734" width="26.7109375" style="93" customWidth="1"/>
    <col min="9735" max="9735" width="36.7109375" style="93" customWidth="1"/>
    <col min="9736" max="9983" width="9.140625" style="93"/>
    <col min="9984" max="9984" width="6.7109375" style="93" customWidth="1"/>
    <col min="9985" max="9985" width="26.7109375" style="93" customWidth="1"/>
    <col min="9986" max="9986" width="23.42578125" style="93" customWidth="1"/>
    <col min="9987" max="9987" width="16.7109375" style="93" customWidth="1"/>
    <col min="9988" max="9988" width="15.42578125" style="93" customWidth="1"/>
    <col min="9989" max="9989" width="17.140625" style="93" customWidth="1"/>
    <col min="9990" max="9990" width="26.7109375" style="93" customWidth="1"/>
    <col min="9991" max="9991" width="36.7109375" style="93" customWidth="1"/>
    <col min="9992" max="10239" width="9.140625" style="93"/>
    <col min="10240" max="10240" width="6.7109375" style="93" customWidth="1"/>
    <col min="10241" max="10241" width="26.7109375" style="93" customWidth="1"/>
    <col min="10242" max="10242" width="23.42578125" style="93" customWidth="1"/>
    <col min="10243" max="10243" width="16.7109375" style="93" customWidth="1"/>
    <col min="10244" max="10244" width="15.42578125" style="93" customWidth="1"/>
    <col min="10245" max="10245" width="17.140625" style="93" customWidth="1"/>
    <col min="10246" max="10246" width="26.7109375" style="93" customWidth="1"/>
    <col min="10247" max="10247" width="36.7109375" style="93" customWidth="1"/>
    <col min="10248" max="10495" width="9.140625" style="93"/>
    <col min="10496" max="10496" width="6.7109375" style="93" customWidth="1"/>
    <col min="10497" max="10497" width="26.7109375" style="93" customWidth="1"/>
    <col min="10498" max="10498" width="23.42578125" style="93" customWidth="1"/>
    <col min="10499" max="10499" width="16.7109375" style="93" customWidth="1"/>
    <col min="10500" max="10500" width="15.42578125" style="93" customWidth="1"/>
    <col min="10501" max="10501" width="17.140625" style="93" customWidth="1"/>
    <col min="10502" max="10502" width="26.7109375" style="93" customWidth="1"/>
    <col min="10503" max="10503" width="36.7109375" style="93" customWidth="1"/>
    <col min="10504" max="10751" width="9.140625" style="93"/>
    <col min="10752" max="10752" width="6.7109375" style="93" customWidth="1"/>
    <col min="10753" max="10753" width="26.7109375" style="93" customWidth="1"/>
    <col min="10754" max="10754" width="23.42578125" style="93" customWidth="1"/>
    <col min="10755" max="10755" width="16.7109375" style="93" customWidth="1"/>
    <col min="10756" max="10756" width="15.42578125" style="93" customWidth="1"/>
    <col min="10757" max="10757" width="17.140625" style="93" customWidth="1"/>
    <col min="10758" max="10758" width="26.7109375" style="93" customWidth="1"/>
    <col min="10759" max="10759" width="36.7109375" style="93" customWidth="1"/>
    <col min="10760" max="11007" width="9.140625" style="93"/>
    <col min="11008" max="11008" width="6.7109375" style="93" customWidth="1"/>
    <col min="11009" max="11009" width="26.7109375" style="93" customWidth="1"/>
    <col min="11010" max="11010" width="23.42578125" style="93" customWidth="1"/>
    <col min="11011" max="11011" width="16.7109375" style="93" customWidth="1"/>
    <col min="11012" max="11012" width="15.42578125" style="93" customWidth="1"/>
    <col min="11013" max="11013" width="17.140625" style="93" customWidth="1"/>
    <col min="11014" max="11014" width="26.7109375" style="93" customWidth="1"/>
    <col min="11015" max="11015" width="36.7109375" style="93" customWidth="1"/>
    <col min="11016" max="11263" width="9.140625" style="93"/>
    <col min="11264" max="11264" width="6.7109375" style="93" customWidth="1"/>
    <col min="11265" max="11265" width="26.7109375" style="93" customWidth="1"/>
    <col min="11266" max="11266" width="23.42578125" style="93" customWidth="1"/>
    <col min="11267" max="11267" width="16.7109375" style="93" customWidth="1"/>
    <col min="11268" max="11268" width="15.42578125" style="93" customWidth="1"/>
    <col min="11269" max="11269" width="17.140625" style="93" customWidth="1"/>
    <col min="11270" max="11270" width="26.7109375" style="93" customWidth="1"/>
    <col min="11271" max="11271" width="36.7109375" style="93" customWidth="1"/>
    <col min="11272" max="11519" width="9.140625" style="93"/>
    <col min="11520" max="11520" width="6.7109375" style="93" customWidth="1"/>
    <col min="11521" max="11521" width="26.7109375" style="93" customWidth="1"/>
    <col min="11522" max="11522" width="23.42578125" style="93" customWidth="1"/>
    <col min="11523" max="11523" width="16.7109375" style="93" customWidth="1"/>
    <col min="11524" max="11524" width="15.42578125" style="93" customWidth="1"/>
    <col min="11525" max="11525" width="17.140625" style="93" customWidth="1"/>
    <col min="11526" max="11526" width="26.7109375" style="93" customWidth="1"/>
    <col min="11527" max="11527" width="36.7109375" style="93" customWidth="1"/>
    <col min="11528" max="11775" width="9.140625" style="93"/>
    <col min="11776" max="11776" width="6.7109375" style="93" customWidth="1"/>
    <col min="11777" max="11777" width="26.7109375" style="93" customWidth="1"/>
    <col min="11778" max="11778" width="23.42578125" style="93" customWidth="1"/>
    <col min="11779" max="11779" width="16.7109375" style="93" customWidth="1"/>
    <col min="11780" max="11780" width="15.42578125" style="93" customWidth="1"/>
    <col min="11781" max="11781" width="17.140625" style="93" customWidth="1"/>
    <col min="11782" max="11782" width="26.7109375" style="93" customWidth="1"/>
    <col min="11783" max="11783" width="36.7109375" style="93" customWidth="1"/>
    <col min="11784" max="12031" width="9.140625" style="93"/>
    <col min="12032" max="12032" width="6.7109375" style="93" customWidth="1"/>
    <col min="12033" max="12033" width="26.7109375" style="93" customWidth="1"/>
    <col min="12034" max="12034" width="23.42578125" style="93" customWidth="1"/>
    <col min="12035" max="12035" width="16.7109375" style="93" customWidth="1"/>
    <col min="12036" max="12036" width="15.42578125" style="93" customWidth="1"/>
    <col min="12037" max="12037" width="17.140625" style="93" customWidth="1"/>
    <col min="12038" max="12038" width="26.7109375" style="93" customWidth="1"/>
    <col min="12039" max="12039" width="36.7109375" style="93" customWidth="1"/>
    <col min="12040" max="12287" width="9.140625" style="93"/>
    <col min="12288" max="12288" width="6.7109375" style="93" customWidth="1"/>
    <col min="12289" max="12289" width="26.7109375" style="93" customWidth="1"/>
    <col min="12290" max="12290" width="23.42578125" style="93" customWidth="1"/>
    <col min="12291" max="12291" width="16.7109375" style="93" customWidth="1"/>
    <col min="12292" max="12292" width="15.42578125" style="93" customWidth="1"/>
    <col min="12293" max="12293" width="17.140625" style="93" customWidth="1"/>
    <col min="12294" max="12294" width="26.7109375" style="93" customWidth="1"/>
    <col min="12295" max="12295" width="36.7109375" style="93" customWidth="1"/>
    <col min="12296" max="12543" width="9.140625" style="93"/>
    <col min="12544" max="12544" width="6.7109375" style="93" customWidth="1"/>
    <col min="12545" max="12545" width="26.7109375" style="93" customWidth="1"/>
    <col min="12546" max="12546" width="23.42578125" style="93" customWidth="1"/>
    <col min="12547" max="12547" width="16.7109375" style="93" customWidth="1"/>
    <col min="12548" max="12548" width="15.42578125" style="93" customWidth="1"/>
    <col min="12549" max="12549" width="17.140625" style="93" customWidth="1"/>
    <col min="12550" max="12550" width="26.7109375" style="93" customWidth="1"/>
    <col min="12551" max="12551" width="36.7109375" style="93" customWidth="1"/>
    <col min="12552" max="12799" width="9.140625" style="93"/>
    <col min="12800" max="12800" width="6.7109375" style="93" customWidth="1"/>
    <col min="12801" max="12801" width="26.7109375" style="93" customWidth="1"/>
    <col min="12802" max="12802" width="23.42578125" style="93" customWidth="1"/>
    <col min="12803" max="12803" width="16.7109375" style="93" customWidth="1"/>
    <col min="12804" max="12804" width="15.42578125" style="93" customWidth="1"/>
    <col min="12805" max="12805" width="17.140625" style="93" customWidth="1"/>
    <col min="12806" max="12806" width="26.7109375" style="93" customWidth="1"/>
    <col min="12807" max="12807" width="36.7109375" style="93" customWidth="1"/>
    <col min="12808" max="13055" width="9.140625" style="93"/>
    <col min="13056" max="13056" width="6.7109375" style="93" customWidth="1"/>
    <col min="13057" max="13057" width="26.7109375" style="93" customWidth="1"/>
    <col min="13058" max="13058" width="23.42578125" style="93" customWidth="1"/>
    <col min="13059" max="13059" width="16.7109375" style="93" customWidth="1"/>
    <col min="13060" max="13060" width="15.42578125" style="93" customWidth="1"/>
    <col min="13061" max="13061" width="17.140625" style="93" customWidth="1"/>
    <col min="13062" max="13062" width="26.7109375" style="93" customWidth="1"/>
    <col min="13063" max="13063" width="36.7109375" style="93" customWidth="1"/>
    <col min="13064" max="13311" width="9.140625" style="93"/>
    <col min="13312" max="13312" width="6.7109375" style="93" customWidth="1"/>
    <col min="13313" max="13313" width="26.7109375" style="93" customWidth="1"/>
    <col min="13314" max="13314" width="23.42578125" style="93" customWidth="1"/>
    <col min="13315" max="13315" width="16.7109375" style="93" customWidth="1"/>
    <col min="13316" max="13316" width="15.42578125" style="93" customWidth="1"/>
    <col min="13317" max="13317" width="17.140625" style="93" customWidth="1"/>
    <col min="13318" max="13318" width="26.7109375" style="93" customWidth="1"/>
    <col min="13319" max="13319" width="36.7109375" style="93" customWidth="1"/>
    <col min="13320" max="13567" width="9.140625" style="93"/>
    <col min="13568" max="13568" width="6.7109375" style="93" customWidth="1"/>
    <col min="13569" max="13569" width="26.7109375" style="93" customWidth="1"/>
    <col min="13570" max="13570" width="23.42578125" style="93" customWidth="1"/>
    <col min="13571" max="13571" width="16.7109375" style="93" customWidth="1"/>
    <col min="13572" max="13572" width="15.42578125" style="93" customWidth="1"/>
    <col min="13573" max="13573" width="17.140625" style="93" customWidth="1"/>
    <col min="13574" max="13574" width="26.7109375" style="93" customWidth="1"/>
    <col min="13575" max="13575" width="36.7109375" style="93" customWidth="1"/>
    <col min="13576" max="13823" width="9.140625" style="93"/>
    <col min="13824" max="13824" width="6.7109375" style="93" customWidth="1"/>
    <col min="13825" max="13825" width="26.7109375" style="93" customWidth="1"/>
    <col min="13826" max="13826" width="23.42578125" style="93" customWidth="1"/>
    <col min="13827" max="13827" width="16.7109375" style="93" customWidth="1"/>
    <col min="13828" max="13828" width="15.42578125" style="93" customWidth="1"/>
    <col min="13829" max="13829" width="17.140625" style="93" customWidth="1"/>
    <col min="13830" max="13830" width="26.7109375" style="93" customWidth="1"/>
    <col min="13831" max="13831" width="36.7109375" style="93" customWidth="1"/>
    <col min="13832" max="14079" width="9.140625" style="93"/>
    <col min="14080" max="14080" width="6.7109375" style="93" customWidth="1"/>
    <col min="14081" max="14081" width="26.7109375" style="93" customWidth="1"/>
    <col min="14082" max="14082" width="23.42578125" style="93" customWidth="1"/>
    <col min="14083" max="14083" width="16.7109375" style="93" customWidth="1"/>
    <col min="14084" max="14084" width="15.42578125" style="93" customWidth="1"/>
    <col min="14085" max="14085" width="17.140625" style="93" customWidth="1"/>
    <col min="14086" max="14086" width="26.7109375" style="93" customWidth="1"/>
    <col min="14087" max="14087" width="36.7109375" style="93" customWidth="1"/>
    <col min="14088" max="14335" width="9.140625" style="93"/>
    <col min="14336" max="14336" width="6.7109375" style="93" customWidth="1"/>
    <col min="14337" max="14337" width="26.7109375" style="93" customWidth="1"/>
    <col min="14338" max="14338" width="23.42578125" style="93" customWidth="1"/>
    <col min="14339" max="14339" width="16.7109375" style="93" customWidth="1"/>
    <col min="14340" max="14340" width="15.42578125" style="93" customWidth="1"/>
    <col min="14341" max="14341" width="17.140625" style="93" customWidth="1"/>
    <col min="14342" max="14342" width="26.7109375" style="93" customWidth="1"/>
    <col min="14343" max="14343" width="36.7109375" style="93" customWidth="1"/>
    <col min="14344" max="14591" width="9.140625" style="93"/>
    <col min="14592" max="14592" width="6.7109375" style="93" customWidth="1"/>
    <col min="14593" max="14593" width="26.7109375" style="93" customWidth="1"/>
    <col min="14594" max="14594" width="23.42578125" style="93" customWidth="1"/>
    <col min="14595" max="14595" width="16.7109375" style="93" customWidth="1"/>
    <col min="14596" max="14596" width="15.42578125" style="93" customWidth="1"/>
    <col min="14597" max="14597" width="17.140625" style="93" customWidth="1"/>
    <col min="14598" max="14598" width="26.7109375" style="93" customWidth="1"/>
    <col min="14599" max="14599" width="36.7109375" style="93" customWidth="1"/>
    <col min="14600" max="14847" width="9.140625" style="93"/>
    <col min="14848" max="14848" width="6.7109375" style="93" customWidth="1"/>
    <col min="14849" max="14849" width="26.7109375" style="93" customWidth="1"/>
    <col min="14850" max="14850" width="23.42578125" style="93" customWidth="1"/>
    <col min="14851" max="14851" width="16.7109375" style="93" customWidth="1"/>
    <col min="14852" max="14852" width="15.42578125" style="93" customWidth="1"/>
    <col min="14853" max="14853" width="17.140625" style="93" customWidth="1"/>
    <col min="14854" max="14854" width="26.7109375" style="93" customWidth="1"/>
    <col min="14855" max="14855" width="36.7109375" style="93" customWidth="1"/>
    <col min="14856" max="15103" width="9.140625" style="93"/>
    <col min="15104" max="15104" width="6.7109375" style="93" customWidth="1"/>
    <col min="15105" max="15105" width="26.7109375" style="93" customWidth="1"/>
    <col min="15106" max="15106" width="23.42578125" style="93" customWidth="1"/>
    <col min="15107" max="15107" width="16.7109375" style="93" customWidth="1"/>
    <col min="15108" max="15108" width="15.42578125" style="93" customWidth="1"/>
    <col min="15109" max="15109" width="17.140625" style="93" customWidth="1"/>
    <col min="15110" max="15110" width="26.7109375" style="93" customWidth="1"/>
    <col min="15111" max="15111" width="36.7109375" style="93" customWidth="1"/>
    <col min="15112" max="15359" width="9.140625" style="93"/>
    <col min="15360" max="15360" width="6.7109375" style="93" customWidth="1"/>
    <col min="15361" max="15361" width="26.7109375" style="93" customWidth="1"/>
    <col min="15362" max="15362" width="23.42578125" style="93" customWidth="1"/>
    <col min="15363" max="15363" width="16.7109375" style="93" customWidth="1"/>
    <col min="15364" max="15364" width="15.42578125" style="93" customWidth="1"/>
    <col min="15365" max="15365" width="17.140625" style="93" customWidth="1"/>
    <col min="15366" max="15366" width="26.7109375" style="93" customWidth="1"/>
    <col min="15367" max="15367" width="36.7109375" style="93" customWidth="1"/>
    <col min="15368" max="15615" width="9.140625" style="93"/>
    <col min="15616" max="15616" width="6.7109375" style="93" customWidth="1"/>
    <col min="15617" max="15617" width="26.7109375" style="93" customWidth="1"/>
    <col min="15618" max="15618" width="23.42578125" style="93" customWidth="1"/>
    <col min="15619" max="15619" width="16.7109375" style="93" customWidth="1"/>
    <col min="15620" max="15620" width="15.42578125" style="93" customWidth="1"/>
    <col min="15621" max="15621" width="17.140625" style="93" customWidth="1"/>
    <col min="15622" max="15622" width="26.7109375" style="93" customWidth="1"/>
    <col min="15623" max="15623" width="36.7109375" style="93" customWidth="1"/>
    <col min="15624" max="15871" width="9.140625" style="93"/>
    <col min="15872" max="15872" width="6.7109375" style="93" customWidth="1"/>
    <col min="15873" max="15873" width="26.7109375" style="93" customWidth="1"/>
    <col min="15874" max="15874" width="23.42578125" style="93" customWidth="1"/>
    <col min="15875" max="15875" width="16.7109375" style="93" customWidth="1"/>
    <col min="15876" max="15876" width="15.42578125" style="93" customWidth="1"/>
    <col min="15877" max="15877" width="17.140625" style="93" customWidth="1"/>
    <col min="15878" max="15878" width="26.7109375" style="93" customWidth="1"/>
    <col min="15879" max="15879" width="36.7109375" style="93" customWidth="1"/>
    <col min="15880" max="16127" width="9.140625" style="93"/>
    <col min="16128" max="16128" width="6.7109375" style="93" customWidth="1"/>
    <col min="16129" max="16129" width="26.7109375" style="93" customWidth="1"/>
    <col min="16130" max="16130" width="23.42578125" style="93" customWidth="1"/>
    <col min="16131" max="16131" width="16.7109375" style="93" customWidth="1"/>
    <col min="16132" max="16132" width="15.42578125" style="93" customWidth="1"/>
    <col min="16133" max="16133" width="17.140625" style="93" customWidth="1"/>
    <col min="16134" max="16134" width="26.7109375" style="93" customWidth="1"/>
    <col min="16135" max="16135" width="36.7109375" style="93" customWidth="1"/>
    <col min="16136" max="16384" width="9.140625" style="93"/>
  </cols>
  <sheetData>
    <row r="1" spans="1:7">
      <c r="A1" s="1030" t="s">
        <v>447</v>
      </c>
      <c r="B1" s="1030"/>
      <c r="C1" s="1030"/>
      <c r="D1" s="1030"/>
      <c r="E1" s="1030"/>
      <c r="F1" s="1030"/>
    </row>
    <row r="2" spans="1:7" s="175" customFormat="1">
      <c r="A2" s="1075" t="s">
        <v>399</v>
      </c>
      <c r="B2" s="1075"/>
      <c r="C2" s="1075"/>
      <c r="D2" s="1075"/>
      <c r="E2" s="1075"/>
      <c r="F2" s="1075"/>
      <c r="G2" s="92"/>
    </row>
    <row r="3" spans="1:7" s="175" customFormat="1">
      <c r="A3" s="1075" t="e">
        <f>#REF!</f>
        <v>#REF!</v>
      </c>
      <c r="B3" s="1075"/>
      <c r="C3" s="1075"/>
      <c r="D3" s="1075"/>
      <c r="E3" s="1075"/>
      <c r="F3" s="1075"/>
      <c r="G3" s="92"/>
    </row>
    <row r="4" spans="1:7" s="175" customFormat="1">
      <c r="A4" s="1076" t="s">
        <v>400</v>
      </c>
      <c r="B4" s="1076"/>
      <c r="C4" s="1076"/>
      <c r="D4" s="1076"/>
      <c r="E4" s="1076"/>
      <c r="F4" s="1076"/>
      <c r="G4" s="92"/>
    </row>
    <row r="5" spans="1:7" s="222" customFormat="1">
      <c r="A5" s="308" t="s">
        <v>1</v>
      </c>
      <c r="B5" s="308" t="s">
        <v>409</v>
      </c>
      <c r="C5" s="308" t="s">
        <v>4</v>
      </c>
      <c r="D5" s="308" t="s">
        <v>5</v>
      </c>
      <c r="E5" s="308" t="s">
        <v>6</v>
      </c>
      <c r="F5" s="308" t="s">
        <v>7</v>
      </c>
    </row>
    <row r="6" spans="1:7" s="223" customFormat="1" ht="31.5">
      <c r="A6" s="228" t="s">
        <v>219</v>
      </c>
      <c r="B6" s="229" t="s">
        <v>401</v>
      </c>
      <c r="C6" s="233" t="e">
        <f>DMTV!H6</f>
        <v>#REF!</v>
      </c>
      <c r="D6" s="233" t="e">
        <f>C6*10%</f>
        <v>#REF!</v>
      </c>
      <c r="E6" s="231" t="e">
        <f>SUM(C6:D6)</f>
        <v>#REF!</v>
      </c>
      <c r="F6" s="594" t="s">
        <v>673</v>
      </c>
      <c r="G6" s="92"/>
    </row>
    <row r="7" spans="1:7">
      <c r="A7" s="595"/>
      <c r="B7" s="596" t="s">
        <v>22</v>
      </c>
      <c r="C7" s="595" t="e">
        <f>SUM(C6)</f>
        <v>#REF!</v>
      </c>
      <c r="D7" s="595" t="e">
        <f>SUM(D6)</f>
        <v>#REF!</v>
      </c>
      <c r="E7" s="595" t="e">
        <f>SUM(E6)</f>
        <v>#REF!</v>
      </c>
      <c r="F7" s="595"/>
    </row>
    <row r="9" spans="1:7">
      <c r="A9" s="224"/>
      <c r="B9" s="225"/>
      <c r="C9" s="226"/>
      <c r="D9" s="226"/>
      <c r="E9" s="226"/>
    </row>
    <row r="10" spans="1:7">
      <c r="A10" s="224"/>
      <c r="B10" s="225"/>
      <c r="C10" s="226"/>
      <c r="D10" s="226"/>
      <c r="E10" s="226"/>
    </row>
    <row r="11" spans="1:7">
      <c r="A11" s="224"/>
      <c r="B11" s="225"/>
      <c r="C11" s="226"/>
      <c r="D11" s="226"/>
      <c r="E11" s="226"/>
    </row>
    <row r="12" spans="1:7">
      <c r="A12" s="224"/>
      <c r="B12" s="225"/>
      <c r="C12" s="226"/>
      <c r="D12" s="226"/>
      <c r="E12" s="226"/>
    </row>
    <row r="13" spans="1:7">
      <c r="A13" s="224"/>
      <c r="B13" s="225"/>
      <c r="C13" s="226"/>
      <c r="D13" s="226"/>
      <c r="E13" s="226"/>
    </row>
    <row r="14" spans="1:7">
      <c r="A14" s="1077"/>
      <c r="B14" s="1077"/>
      <c r="C14" s="1077"/>
      <c r="D14" s="1077"/>
      <c r="E14" s="1077"/>
      <c r="F14" s="1077"/>
    </row>
  </sheetData>
  <mergeCells count="7">
    <mergeCell ref="A1:F1"/>
    <mergeCell ref="A2:F2"/>
    <mergeCell ref="A3:F3"/>
    <mergeCell ref="A4:F4"/>
    <mergeCell ref="A14:B14"/>
    <mergeCell ref="C14:D14"/>
    <mergeCell ref="E14:F14"/>
  </mergeCells>
  <pageMargins left="0.61" right="0.2" top="0.82" bottom="1" header="0.2" footer="0.5"/>
  <pageSetup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21"/>
  <sheetViews>
    <sheetView zoomScaleNormal="100" workbookViewId="0">
      <selection activeCell="C7" sqref="C7:C12"/>
    </sheetView>
  </sheetViews>
  <sheetFormatPr defaultColWidth="8.85546875" defaultRowHeight="16.5"/>
  <cols>
    <col min="1" max="1" width="6.42578125" style="93" customWidth="1"/>
    <col min="2" max="2" width="26.140625" style="93" customWidth="1"/>
    <col min="3" max="3" width="18.85546875" style="93" customWidth="1"/>
    <col min="4" max="4" width="15.28515625" style="93" customWidth="1"/>
    <col min="5" max="5" width="13.85546875" style="93" customWidth="1"/>
    <col min="6" max="6" width="17.140625" style="93" customWidth="1"/>
    <col min="7" max="7" width="37.42578125" style="93" customWidth="1"/>
    <col min="8" max="8" width="36.7109375" style="92" customWidth="1"/>
    <col min="9" max="256" width="9.140625" style="93"/>
    <col min="257" max="257" width="6.42578125" style="93" customWidth="1"/>
    <col min="258" max="258" width="29.42578125" style="93" customWidth="1"/>
    <col min="259" max="259" width="23.85546875" style="93" customWidth="1"/>
    <col min="260" max="260" width="15.28515625" style="93" customWidth="1"/>
    <col min="261" max="261" width="16.42578125" style="93" customWidth="1"/>
    <col min="262" max="262" width="17.140625" style="93" customWidth="1"/>
    <col min="263" max="263" width="25.42578125" style="93" customWidth="1"/>
    <col min="264" max="264" width="36.7109375" style="93" customWidth="1"/>
    <col min="265" max="512" width="9.140625" style="93"/>
    <col min="513" max="513" width="6.42578125" style="93" customWidth="1"/>
    <col min="514" max="514" width="29.42578125" style="93" customWidth="1"/>
    <col min="515" max="515" width="23.85546875" style="93" customWidth="1"/>
    <col min="516" max="516" width="15.28515625" style="93" customWidth="1"/>
    <col min="517" max="517" width="16.42578125" style="93" customWidth="1"/>
    <col min="518" max="518" width="17.140625" style="93" customWidth="1"/>
    <col min="519" max="519" width="25.42578125" style="93" customWidth="1"/>
    <col min="520" max="520" width="36.7109375" style="93" customWidth="1"/>
    <col min="521" max="768" width="9.140625" style="93"/>
    <col min="769" max="769" width="6.42578125" style="93" customWidth="1"/>
    <col min="770" max="770" width="29.42578125" style="93" customWidth="1"/>
    <col min="771" max="771" width="23.85546875" style="93" customWidth="1"/>
    <col min="772" max="772" width="15.28515625" style="93" customWidth="1"/>
    <col min="773" max="773" width="16.42578125" style="93" customWidth="1"/>
    <col min="774" max="774" width="17.140625" style="93" customWidth="1"/>
    <col min="775" max="775" width="25.42578125" style="93" customWidth="1"/>
    <col min="776" max="776" width="36.7109375" style="93" customWidth="1"/>
    <col min="777" max="1024" width="9.140625" style="93"/>
    <col min="1025" max="1025" width="6.42578125" style="93" customWidth="1"/>
    <col min="1026" max="1026" width="29.42578125" style="93" customWidth="1"/>
    <col min="1027" max="1027" width="23.85546875" style="93" customWidth="1"/>
    <col min="1028" max="1028" width="15.28515625" style="93" customWidth="1"/>
    <col min="1029" max="1029" width="16.42578125" style="93" customWidth="1"/>
    <col min="1030" max="1030" width="17.140625" style="93" customWidth="1"/>
    <col min="1031" max="1031" width="25.42578125" style="93" customWidth="1"/>
    <col min="1032" max="1032" width="36.7109375" style="93" customWidth="1"/>
    <col min="1033" max="1280" width="9.140625" style="93"/>
    <col min="1281" max="1281" width="6.42578125" style="93" customWidth="1"/>
    <col min="1282" max="1282" width="29.42578125" style="93" customWidth="1"/>
    <col min="1283" max="1283" width="23.85546875" style="93" customWidth="1"/>
    <col min="1284" max="1284" width="15.28515625" style="93" customWidth="1"/>
    <col min="1285" max="1285" width="16.42578125" style="93" customWidth="1"/>
    <col min="1286" max="1286" width="17.140625" style="93" customWidth="1"/>
    <col min="1287" max="1287" width="25.42578125" style="93" customWidth="1"/>
    <col min="1288" max="1288" width="36.7109375" style="93" customWidth="1"/>
    <col min="1289" max="1536" width="9.140625" style="93"/>
    <col min="1537" max="1537" width="6.42578125" style="93" customWidth="1"/>
    <col min="1538" max="1538" width="29.42578125" style="93" customWidth="1"/>
    <col min="1539" max="1539" width="23.85546875" style="93" customWidth="1"/>
    <col min="1540" max="1540" width="15.28515625" style="93" customWidth="1"/>
    <col min="1541" max="1541" width="16.42578125" style="93" customWidth="1"/>
    <col min="1542" max="1542" width="17.140625" style="93" customWidth="1"/>
    <col min="1543" max="1543" width="25.42578125" style="93" customWidth="1"/>
    <col min="1544" max="1544" width="36.7109375" style="93" customWidth="1"/>
    <col min="1545" max="1792" width="9.140625" style="93"/>
    <col min="1793" max="1793" width="6.42578125" style="93" customWidth="1"/>
    <col min="1794" max="1794" width="29.42578125" style="93" customWidth="1"/>
    <col min="1795" max="1795" width="23.85546875" style="93" customWidth="1"/>
    <col min="1796" max="1796" width="15.28515625" style="93" customWidth="1"/>
    <col min="1797" max="1797" width="16.42578125" style="93" customWidth="1"/>
    <col min="1798" max="1798" width="17.140625" style="93" customWidth="1"/>
    <col min="1799" max="1799" width="25.42578125" style="93" customWidth="1"/>
    <col min="1800" max="1800" width="36.7109375" style="93" customWidth="1"/>
    <col min="1801" max="2048" width="9.140625" style="93"/>
    <col min="2049" max="2049" width="6.42578125" style="93" customWidth="1"/>
    <col min="2050" max="2050" width="29.42578125" style="93" customWidth="1"/>
    <col min="2051" max="2051" width="23.85546875" style="93" customWidth="1"/>
    <col min="2052" max="2052" width="15.28515625" style="93" customWidth="1"/>
    <col min="2053" max="2053" width="16.42578125" style="93" customWidth="1"/>
    <col min="2054" max="2054" width="17.140625" style="93" customWidth="1"/>
    <col min="2055" max="2055" width="25.42578125" style="93" customWidth="1"/>
    <col min="2056" max="2056" width="36.7109375" style="93" customWidth="1"/>
    <col min="2057" max="2304" width="9.140625" style="93"/>
    <col min="2305" max="2305" width="6.42578125" style="93" customWidth="1"/>
    <col min="2306" max="2306" width="29.42578125" style="93" customWidth="1"/>
    <col min="2307" max="2307" width="23.85546875" style="93" customWidth="1"/>
    <col min="2308" max="2308" width="15.28515625" style="93" customWidth="1"/>
    <col min="2309" max="2309" width="16.42578125" style="93" customWidth="1"/>
    <col min="2310" max="2310" width="17.140625" style="93" customWidth="1"/>
    <col min="2311" max="2311" width="25.42578125" style="93" customWidth="1"/>
    <col min="2312" max="2312" width="36.7109375" style="93" customWidth="1"/>
    <col min="2313" max="2560" width="9.140625" style="93"/>
    <col min="2561" max="2561" width="6.42578125" style="93" customWidth="1"/>
    <col min="2562" max="2562" width="29.42578125" style="93" customWidth="1"/>
    <col min="2563" max="2563" width="23.85546875" style="93" customWidth="1"/>
    <col min="2564" max="2564" width="15.28515625" style="93" customWidth="1"/>
    <col min="2565" max="2565" width="16.42578125" style="93" customWidth="1"/>
    <col min="2566" max="2566" width="17.140625" style="93" customWidth="1"/>
    <col min="2567" max="2567" width="25.42578125" style="93" customWidth="1"/>
    <col min="2568" max="2568" width="36.7109375" style="93" customWidth="1"/>
    <col min="2569" max="2816" width="9.140625" style="93"/>
    <col min="2817" max="2817" width="6.42578125" style="93" customWidth="1"/>
    <col min="2818" max="2818" width="29.42578125" style="93" customWidth="1"/>
    <col min="2819" max="2819" width="23.85546875" style="93" customWidth="1"/>
    <col min="2820" max="2820" width="15.28515625" style="93" customWidth="1"/>
    <col min="2821" max="2821" width="16.42578125" style="93" customWidth="1"/>
    <col min="2822" max="2822" width="17.140625" style="93" customWidth="1"/>
    <col min="2823" max="2823" width="25.42578125" style="93" customWidth="1"/>
    <col min="2824" max="2824" width="36.7109375" style="93" customWidth="1"/>
    <col min="2825" max="3072" width="9.140625" style="93"/>
    <col min="3073" max="3073" width="6.42578125" style="93" customWidth="1"/>
    <col min="3074" max="3074" width="29.42578125" style="93" customWidth="1"/>
    <col min="3075" max="3075" width="23.85546875" style="93" customWidth="1"/>
    <col min="3076" max="3076" width="15.28515625" style="93" customWidth="1"/>
    <col min="3077" max="3077" width="16.42578125" style="93" customWidth="1"/>
    <col min="3078" max="3078" width="17.140625" style="93" customWidth="1"/>
    <col min="3079" max="3079" width="25.42578125" style="93" customWidth="1"/>
    <col min="3080" max="3080" width="36.7109375" style="93" customWidth="1"/>
    <col min="3081" max="3328" width="9.140625" style="93"/>
    <col min="3329" max="3329" width="6.42578125" style="93" customWidth="1"/>
    <col min="3330" max="3330" width="29.42578125" style="93" customWidth="1"/>
    <col min="3331" max="3331" width="23.85546875" style="93" customWidth="1"/>
    <col min="3332" max="3332" width="15.28515625" style="93" customWidth="1"/>
    <col min="3333" max="3333" width="16.42578125" style="93" customWidth="1"/>
    <col min="3334" max="3334" width="17.140625" style="93" customWidth="1"/>
    <col min="3335" max="3335" width="25.42578125" style="93" customWidth="1"/>
    <col min="3336" max="3336" width="36.7109375" style="93" customWidth="1"/>
    <col min="3337" max="3584" width="9.140625" style="93"/>
    <col min="3585" max="3585" width="6.42578125" style="93" customWidth="1"/>
    <col min="3586" max="3586" width="29.42578125" style="93" customWidth="1"/>
    <col min="3587" max="3587" width="23.85546875" style="93" customWidth="1"/>
    <col min="3588" max="3588" width="15.28515625" style="93" customWidth="1"/>
    <col min="3589" max="3589" width="16.42578125" style="93" customWidth="1"/>
    <col min="3590" max="3590" width="17.140625" style="93" customWidth="1"/>
    <col min="3591" max="3591" width="25.42578125" style="93" customWidth="1"/>
    <col min="3592" max="3592" width="36.7109375" style="93" customWidth="1"/>
    <col min="3593" max="3840" width="9.140625" style="93"/>
    <col min="3841" max="3841" width="6.42578125" style="93" customWidth="1"/>
    <col min="3842" max="3842" width="29.42578125" style="93" customWidth="1"/>
    <col min="3843" max="3843" width="23.85546875" style="93" customWidth="1"/>
    <col min="3844" max="3844" width="15.28515625" style="93" customWidth="1"/>
    <col min="3845" max="3845" width="16.42578125" style="93" customWidth="1"/>
    <col min="3846" max="3846" width="17.140625" style="93" customWidth="1"/>
    <col min="3847" max="3847" width="25.42578125" style="93" customWidth="1"/>
    <col min="3848" max="3848" width="36.7109375" style="93" customWidth="1"/>
    <col min="3849" max="4096" width="9.140625" style="93"/>
    <col min="4097" max="4097" width="6.42578125" style="93" customWidth="1"/>
    <col min="4098" max="4098" width="29.42578125" style="93" customWidth="1"/>
    <col min="4099" max="4099" width="23.85546875" style="93" customWidth="1"/>
    <col min="4100" max="4100" width="15.28515625" style="93" customWidth="1"/>
    <col min="4101" max="4101" width="16.42578125" style="93" customWidth="1"/>
    <col min="4102" max="4102" width="17.140625" style="93" customWidth="1"/>
    <col min="4103" max="4103" width="25.42578125" style="93" customWidth="1"/>
    <col min="4104" max="4104" width="36.7109375" style="93" customWidth="1"/>
    <col min="4105" max="4352" width="9.140625" style="93"/>
    <col min="4353" max="4353" width="6.42578125" style="93" customWidth="1"/>
    <col min="4354" max="4354" width="29.42578125" style="93" customWidth="1"/>
    <col min="4355" max="4355" width="23.85546875" style="93" customWidth="1"/>
    <col min="4356" max="4356" width="15.28515625" style="93" customWidth="1"/>
    <col min="4357" max="4357" width="16.42578125" style="93" customWidth="1"/>
    <col min="4358" max="4358" width="17.140625" style="93" customWidth="1"/>
    <col min="4359" max="4359" width="25.42578125" style="93" customWidth="1"/>
    <col min="4360" max="4360" width="36.7109375" style="93" customWidth="1"/>
    <col min="4361" max="4608" width="9.140625" style="93"/>
    <col min="4609" max="4609" width="6.42578125" style="93" customWidth="1"/>
    <col min="4610" max="4610" width="29.42578125" style="93" customWidth="1"/>
    <col min="4611" max="4611" width="23.85546875" style="93" customWidth="1"/>
    <col min="4612" max="4612" width="15.28515625" style="93" customWidth="1"/>
    <col min="4613" max="4613" width="16.42578125" style="93" customWidth="1"/>
    <col min="4614" max="4614" width="17.140625" style="93" customWidth="1"/>
    <col min="4615" max="4615" width="25.42578125" style="93" customWidth="1"/>
    <col min="4616" max="4616" width="36.7109375" style="93" customWidth="1"/>
    <col min="4617" max="4864" width="9.140625" style="93"/>
    <col min="4865" max="4865" width="6.42578125" style="93" customWidth="1"/>
    <col min="4866" max="4866" width="29.42578125" style="93" customWidth="1"/>
    <col min="4867" max="4867" width="23.85546875" style="93" customWidth="1"/>
    <col min="4868" max="4868" width="15.28515625" style="93" customWidth="1"/>
    <col min="4869" max="4869" width="16.42578125" style="93" customWidth="1"/>
    <col min="4870" max="4870" width="17.140625" style="93" customWidth="1"/>
    <col min="4871" max="4871" width="25.42578125" style="93" customWidth="1"/>
    <col min="4872" max="4872" width="36.7109375" style="93" customWidth="1"/>
    <col min="4873" max="5120" width="9.140625" style="93"/>
    <col min="5121" max="5121" width="6.42578125" style="93" customWidth="1"/>
    <col min="5122" max="5122" width="29.42578125" style="93" customWidth="1"/>
    <col min="5123" max="5123" width="23.85546875" style="93" customWidth="1"/>
    <col min="5124" max="5124" width="15.28515625" style="93" customWidth="1"/>
    <col min="5125" max="5125" width="16.42578125" style="93" customWidth="1"/>
    <col min="5126" max="5126" width="17.140625" style="93" customWidth="1"/>
    <col min="5127" max="5127" width="25.42578125" style="93" customWidth="1"/>
    <col min="5128" max="5128" width="36.7109375" style="93" customWidth="1"/>
    <col min="5129" max="5376" width="9.140625" style="93"/>
    <col min="5377" max="5377" width="6.42578125" style="93" customWidth="1"/>
    <col min="5378" max="5378" width="29.42578125" style="93" customWidth="1"/>
    <col min="5379" max="5379" width="23.85546875" style="93" customWidth="1"/>
    <col min="5380" max="5380" width="15.28515625" style="93" customWidth="1"/>
    <col min="5381" max="5381" width="16.42578125" style="93" customWidth="1"/>
    <col min="5382" max="5382" width="17.140625" style="93" customWidth="1"/>
    <col min="5383" max="5383" width="25.42578125" style="93" customWidth="1"/>
    <col min="5384" max="5384" width="36.7109375" style="93" customWidth="1"/>
    <col min="5385" max="5632" width="9.140625" style="93"/>
    <col min="5633" max="5633" width="6.42578125" style="93" customWidth="1"/>
    <col min="5634" max="5634" width="29.42578125" style="93" customWidth="1"/>
    <col min="5635" max="5635" width="23.85546875" style="93" customWidth="1"/>
    <col min="5636" max="5636" width="15.28515625" style="93" customWidth="1"/>
    <col min="5637" max="5637" width="16.42578125" style="93" customWidth="1"/>
    <col min="5638" max="5638" width="17.140625" style="93" customWidth="1"/>
    <col min="5639" max="5639" width="25.42578125" style="93" customWidth="1"/>
    <col min="5640" max="5640" width="36.7109375" style="93" customWidth="1"/>
    <col min="5641" max="5888" width="9.140625" style="93"/>
    <col min="5889" max="5889" width="6.42578125" style="93" customWidth="1"/>
    <col min="5890" max="5890" width="29.42578125" style="93" customWidth="1"/>
    <col min="5891" max="5891" width="23.85546875" style="93" customWidth="1"/>
    <col min="5892" max="5892" width="15.28515625" style="93" customWidth="1"/>
    <col min="5893" max="5893" width="16.42578125" style="93" customWidth="1"/>
    <col min="5894" max="5894" width="17.140625" style="93" customWidth="1"/>
    <col min="5895" max="5895" width="25.42578125" style="93" customWidth="1"/>
    <col min="5896" max="5896" width="36.7109375" style="93" customWidth="1"/>
    <col min="5897" max="6144" width="9.140625" style="93"/>
    <col min="6145" max="6145" width="6.42578125" style="93" customWidth="1"/>
    <col min="6146" max="6146" width="29.42578125" style="93" customWidth="1"/>
    <col min="6147" max="6147" width="23.85546875" style="93" customWidth="1"/>
    <col min="6148" max="6148" width="15.28515625" style="93" customWidth="1"/>
    <col min="6149" max="6149" width="16.42578125" style="93" customWidth="1"/>
    <col min="6150" max="6150" width="17.140625" style="93" customWidth="1"/>
    <col min="6151" max="6151" width="25.42578125" style="93" customWidth="1"/>
    <col min="6152" max="6152" width="36.7109375" style="93" customWidth="1"/>
    <col min="6153" max="6400" width="9.140625" style="93"/>
    <col min="6401" max="6401" width="6.42578125" style="93" customWidth="1"/>
    <col min="6402" max="6402" width="29.42578125" style="93" customWidth="1"/>
    <col min="6403" max="6403" width="23.85546875" style="93" customWidth="1"/>
    <col min="6404" max="6404" width="15.28515625" style="93" customWidth="1"/>
    <col min="6405" max="6405" width="16.42578125" style="93" customWidth="1"/>
    <col min="6406" max="6406" width="17.140625" style="93" customWidth="1"/>
    <col min="6407" max="6407" width="25.42578125" style="93" customWidth="1"/>
    <col min="6408" max="6408" width="36.7109375" style="93" customWidth="1"/>
    <col min="6409" max="6656" width="9.140625" style="93"/>
    <col min="6657" max="6657" width="6.42578125" style="93" customWidth="1"/>
    <col min="6658" max="6658" width="29.42578125" style="93" customWidth="1"/>
    <col min="6659" max="6659" width="23.85546875" style="93" customWidth="1"/>
    <col min="6660" max="6660" width="15.28515625" style="93" customWidth="1"/>
    <col min="6661" max="6661" width="16.42578125" style="93" customWidth="1"/>
    <col min="6662" max="6662" width="17.140625" style="93" customWidth="1"/>
    <col min="6663" max="6663" width="25.42578125" style="93" customWidth="1"/>
    <col min="6664" max="6664" width="36.7109375" style="93" customWidth="1"/>
    <col min="6665" max="6912" width="9.140625" style="93"/>
    <col min="6913" max="6913" width="6.42578125" style="93" customWidth="1"/>
    <col min="6914" max="6914" width="29.42578125" style="93" customWidth="1"/>
    <col min="6915" max="6915" width="23.85546875" style="93" customWidth="1"/>
    <col min="6916" max="6916" width="15.28515625" style="93" customWidth="1"/>
    <col min="6917" max="6917" width="16.42578125" style="93" customWidth="1"/>
    <col min="6918" max="6918" width="17.140625" style="93" customWidth="1"/>
    <col min="6919" max="6919" width="25.42578125" style="93" customWidth="1"/>
    <col min="6920" max="6920" width="36.7109375" style="93" customWidth="1"/>
    <col min="6921" max="7168" width="9.140625" style="93"/>
    <col min="7169" max="7169" width="6.42578125" style="93" customWidth="1"/>
    <col min="7170" max="7170" width="29.42578125" style="93" customWidth="1"/>
    <col min="7171" max="7171" width="23.85546875" style="93" customWidth="1"/>
    <col min="7172" max="7172" width="15.28515625" style="93" customWidth="1"/>
    <col min="7173" max="7173" width="16.42578125" style="93" customWidth="1"/>
    <col min="7174" max="7174" width="17.140625" style="93" customWidth="1"/>
    <col min="7175" max="7175" width="25.42578125" style="93" customWidth="1"/>
    <col min="7176" max="7176" width="36.7109375" style="93" customWidth="1"/>
    <col min="7177" max="7424" width="9.140625" style="93"/>
    <col min="7425" max="7425" width="6.42578125" style="93" customWidth="1"/>
    <col min="7426" max="7426" width="29.42578125" style="93" customWidth="1"/>
    <col min="7427" max="7427" width="23.85546875" style="93" customWidth="1"/>
    <col min="7428" max="7428" width="15.28515625" style="93" customWidth="1"/>
    <col min="7429" max="7429" width="16.42578125" style="93" customWidth="1"/>
    <col min="7430" max="7430" width="17.140625" style="93" customWidth="1"/>
    <col min="7431" max="7431" width="25.42578125" style="93" customWidth="1"/>
    <col min="7432" max="7432" width="36.7109375" style="93" customWidth="1"/>
    <col min="7433" max="7680" width="9.140625" style="93"/>
    <col min="7681" max="7681" width="6.42578125" style="93" customWidth="1"/>
    <col min="7682" max="7682" width="29.42578125" style="93" customWidth="1"/>
    <col min="7683" max="7683" width="23.85546875" style="93" customWidth="1"/>
    <col min="7684" max="7684" width="15.28515625" style="93" customWidth="1"/>
    <col min="7685" max="7685" width="16.42578125" style="93" customWidth="1"/>
    <col min="7686" max="7686" width="17.140625" style="93" customWidth="1"/>
    <col min="7687" max="7687" width="25.42578125" style="93" customWidth="1"/>
    <col min="7688" max="7688" width="36.7109375" style="93" customWidth="1"/>
    <col min="7689" max="7936" width="9.140625" style="93"/>
    <col min="7937" max="7937" width="6.42578125" style="93" customWidth="1"/>
    <col min="7938" max="7938" width="29.42578125" style="93" customWidth="1"/>
    <col min="7939" max="7939" width="23.85546875" style="93" customWidth="1"/>
    <col min="7940" max="7940" width="15.28515625" style="93" customWidth="1"/>
    <col min="7941" max="7941" width="16.42578125" style="93" customWidth="1"/>
    <col min="7942" max="7942" width="17.140625" style="93" customWidth="1"/>
    <col min="7943" max="7943" width="25.42578125" style="93" customWidth="1"/>
    <col min="7944" max="7944" width="36.7109375" style="93" customWidth="1"/>
    <col min="7945" max="8192" width="9.140625" style="93"/>
    <col min="8193" max="8193" width="6.42578125" style="93" customWidth="1"/>
    <col min="8194" max="8194" width="29.42578125" style="93" customWidth="1"/>
    <col min="8195" max="8195" width="23.85546875" style="93" customWidth="1"/>
    <col min="8196" max="8196" width="15.28515625" style="93" customWidth="1"/>
    <col min="8197" max="8197" width="16.42578125" style="93" customWidth="1"/>
    <col min="8198" max="8198" width="17.140625" style="93" customWidth="1"/>
    <col min="8199" max="8199" width="25.42578125" style="93" customWidth="1"/>
    <col min="8200" max="8200" width="36.7109375" style="93" customWidth="1"/>
    <col min="8201" max="8448" width="9.140625" style="93"/>
    <col min="8449" max="8449" width="6.42578125" style="93" customWidth="1"/>
    <col min="8450" max="8450" width="29.42578125" style="93" customWidth="1"/>
    <col min="8451" max="8451" width="23.85546875" style="93" customWidth="1"/>
    <col min="8452" max="8452" width="15.28515625" style="93" customWidth="1"/>
    <col min="8453" max="8453" width="16.42578125" style="93" customWidth="1"/>
    <col min="8454" max="8454" width="17.140625" style="93" customWidth="1"/>
    <col min="8455" max="8455" width="25.42578125" style="93" customWidth="1"/>
    <col min="8456" max="8456" width="36.7109375" style="93" customWidth="1"/>
    <col min="8457" max="8704" width="9.140625" style="93"/>
    <col min="8705" max="8705" width="6.42578125" style="93" customWidth="1"/>
    <col min="8706" max="8706" width="29.42578125" style="93" customWidth="1"/>
    <col min="8707" max="8707" width="23.85546875" style="93" customWidth="1"/>
    <col min="8708" max="8708" width="15.28515625" style="93" customWidth="1"/>
    <col min="8709" max="8709" width="16.42578125" style="93" customWidth="1"/>
    <col min="8710" max="8710" width="17.140625" style="93" customWidth="1"/>
    <col min="8711" max="8711" width="25.42578125" style="93" customWidth="1"/>
    <col min="8712" max="8712" width="36.7109375" style="93" customWidth="1"/>
    <col min="8713" max="8960" width="9.140625" style="93"/>
    <col min="8961" max="8961" width="6.42578125" style="93" customWidth="1"/>
    <col min="8962" max="8962" width="29.42578125" style="93" customWidth="1"/>
    <col min="8963" max="8963" width="23.85546875" style="93" customWidth="1"/>
    <col min="8964" max="8964" width="15.28515625" style="93" customWidth="1"/>
    <col min="8965" max="8965" width="16.42578125" style="93" customWidth="1"/>
    <col min="8966" max="8966" width="17.140625" style="93" customWidth="1"/>
    <col min="8967" max="8967" width="25.42578125" style="93" customWidth="1"/>
    <col min="8968" max="8968" width="36.7109375" style="93" customWidth="1"/>
    <col min="8969" max="9216" width="9.140625" style="93"/>
    <col min="9217" max="9217" width="6.42578125" style="93" customWidth="1"/>
    <col min="9218" max="9218" width="29.42578125" style="93" customWidth="1"/>
    <col min="9219" max="9219" width="23.85546875" style="93" customWidth="1"/>
    <col min="9220" max="9220" width="15.28515625" style="93" customWidth="1"/>
    <col min="9221" max="9221" width="16.42578125" style="93" customWidth="1"/>
    <col min="9222" max="9222" width="17.140625" style="93" customWidth="1"/>
    <col min="9223" max="9223" width="25.42578125" style="93" customWidth="1"/>
    <col min="9224" max="9224" width="36.7109375" style="93" customWidth="1"/>
    <col min="9225" max="9472" width="9.140625" style="93"/>
    <col min="9473" max="9473" width="6.42578125" style="93" customWidth="1"/>
    <col min="9474" max="9474" width="29.42578125" style="93" customWidth="1"/>
    <col min="9475" max="9475" width="23.85546875" style="93" customWidth="1"/>
    <col min="9476" max="9476" width="15.28515625" style="93" customWidth="1"/>
    <col min="9477" max="9477" width="16.42578125" style="93" customWidth="1"/>
    <col min="9478" max="9478" width="17.140625" style="93" customWidth="1"/>
    <col min="9479" max="9479" width="25.42578125" style="93" customWidth="1"/>
    <col min="9480" max="9480" width="36.7109375" style="93" customWidth="1"/>
    <col min="9481" max="9728" width="9.140625" style="93"/>
    <col min="9729" max="9729" width="6.42578125" style="93" customWidth="1"/>
    <col min="9730" max="9730" width="29.42578125" style="93" customWidth="1"/>
    <col min="9731" max="9731" width="23.85546875" style="93" customWidth="1"/>
    <col min="9732" max="9732" width="15.28515625" style="93" customWidth="1"/>
    <col min="9733" max="9733" width="16.42578125" style="93" customWidth="1"/>
    <col min="9734" max="9734" width="17.140625" style="93" customWidth="1"/>
    <col min="9735" max="9735" width="25.42578125" style="93" customWidth="1"/>
    <col min="9736" max="9736" width="36.7109375" style="93" customWidth="1"/>
    <col min="9737" max="9984" width="9.140625" style="93"/>
    <col min="9985" max="9985" width="6.42578125" style="93" customWidth="1"/>
    <col min="9986" max="9986" width="29.42578125" style="93" customWidth="1"/>
    <col min="9987" max="9987" width="23.85546875" style="93" customWidth="1"/>
    <col min="9988" max="9988" width="15.28515625" style="93" customWidth="1"/>
    <col min="9989" max="9989" width="16.42578125" style="93" customWidth="1"/>
    <col min="9990" max="9990" width="17.140625" style="93" customWidth="1"/>
    <col min="9991" max="9991" width="25.42578125" style="93" customWidth="1"/>
    <col min="9992" max="9992" width="36.7109375" style="93" customWidth="1"/>
    <col min="9993" max="10240" width="9.140625" style="93"/>
    <col min="10241" max="10241" width="6.42578125" style="93" customWidth="1"/>
    <col min="10242" max="10242" width="29.42578125" style="93" customWidth="1"/>
    <col min="10243" max="10243" width="23.85546875" style="93" customWidth="1"/>
    <col min="10244" max="10244" width="15.28515625" style="93" customWidth="1"/>
    <col min="10245" max="10245" width="16.42578125" style="93" customWidth="1"/>
    <col min="10246" max="10246" width="17.140625" style="93" customWidth="1"/>
    <col min="10247" max="10247" width="25.42578125" style="93" customWidth="1"/>
    <col min="10248" max="10248" width="36.7109375" style="93" customWidth="1"/>
    <col min="10249" max="10496" width="9.140625" style="93"/>
    <col min="10497" max="10497" width="6.42578125" style="93" customWidth="1"/>
    <col min="10498" max="10498" width="29.42578125" style="93" customWidth="1"/>
    <col min="10499" max="10499" width="23.85546875" style="93" customWidth="1"/>
    <col min="10500" max="10500" width="15.28515625" style="93" customWidth="1"/>
    <col min="10501" max="10501" width="16.42578125" style="93" customWidth="1"/>
    <col min="10502" max="10502" width="17.140625" style="93" customWidth="1"/>
    <col min="10503" max="10503" width="25.42578125" style="93" customWidth="1"/>
    <col min="10504" max="10504" width="36.7109375" style="93" customWidth="1"/>
    <col min="10505" max="10752" width="9.140625" style="93"/>
    <col min="10753" max="10753" width="6.42578125" style="93" customWidth="1"/>
    <col min="10754" max="10754" width="29.42578125" style="93" customWidth="1"/>
    <col min="10755" max="10755" width="23.85546875" style="93" customWidth="1"/>
    <col min="10756" max="10756" width="15.28515625" style="93" customWidth="1"/>
    <col min="10757" max="10757" width="16.42578125" style="93" customWidth="1"/>
    <col min="10758" max="10758" width="17.140625" style="93" customWidth="1"/>
    <col min="10759" max="10759" width="25.42578125" style="93" customWidth="1"/>
    <col min="10760" max="10760" width="36.7109375" style="93" customWidth="1"/>
    <col min="10761" max="11008" width="9.140625" style="93"/>
    <col min="11009" max="11009" width="6.42578125" style="93" customWidth="1"/>
    <col min="11010" max="11010" width="29.42578125" style="93" customWidth="1"/>
    <col min="11011" max="11011" width="23.85546875" style="93" customWidth="1"/>
    <col min="11012" max="11012" width="15.28515625" style="93" customWidth="1"/>
    <col min="11013" max="11013" width="16.42578125" style="93" customWidth="1"/>
    <col min="11014" max="11014" width="17.140625" style="93" customWidth="1"/>
    <col min="11015" max="11015" width="25.42578125" style="93" customWidth="1"/>
    <col min="11016" max="11016" width="36.7109375" style="93" customWidth="1"/>
    <col min="11017" max="11264" width="9.140625" style="93"/>
    <col min="11265" max="11265" width="6.42578125" style="93" customWidth="1"/>
    <col min="11266" max="11266" width="29.42578125" style="93" customWidth="1"/>
    <col min="11267" max="11267" width="23.85546875" style="93" customWidth="1"/>
    <col min="11268" max="11268" width="15.28515625" style="93" customWidth="1"/>
    <col min="11269" max="11269" width="16.42578125" style="93" customWidth="1"/>
    <col min="11270" max="11270" width="17.140625" style="93" customWidth="1"/>
    <col min="11271" max="11271" width="25.42578125" style="93" customWidth="1"/>
    <col min="11272" max="11272" width="36.7109375" style="93" customWidth="1"/>
    <col min="11273" max="11520" width="9.140625" style="93"/>
    <col min="11521" max="11521" width="6.42578125" style="93" customWidth="1"/>
    <col min="11522" max="11522" width="29.42578125" style="93" customWidth="1"/>
    <col min="11523" max="11523" width="23.85546875" style="93" customWidth="1"/>
    <col min="11524" max="11524" width="15.28515625" style="93" customWidth="1"/>
    <col min="11525" max="11525" width="16.42578125" style="93" customWidth="1"/>
    <col min="11526" max="11526" width="17.140625" style="93" customWidth="1"/>
    <col min="11527" max="11527" width="25.42578125" style="93" customWidth="1"/>
    <col min="11528" max="11528" width="36.7109375" style="93" customWidth="1"/>
    <col min="11529" max="11776" width="9.140625" style="93"/>
    <col min="11777" max="11777" width="6.42578125" style="93" customWidth="1"/>
    <col min="11778" max="11778" width="29.42578125" style="93" customWidth="1"/>
    <col min="11779" max="11779" width="23.85546875" style="93" customWidth="1"/>
    <col min="11780" max="11780" width="15.28515625" style="93" customWidth="1"/>
    <col min="11781" max="11781" width="16.42578125" style="93" customWidth="1"/>
    <col min="11782" max="11782" width="17.140625" style="93" customWidth="1"/>
    <col min="11783" max="11783" width="25.42578125" style="93" customWidth="1"/>
    <col min="11784" max="11784" width="36.7109375" style="93" customWidth="1"/>
    <col min="11785" max="12032" width="9.140625" style="93"/>
    <col min="12033" max="12033" width="6.42578125" style="93" customWidth="1"/>
    <col min="12034" max="12034" width="29.42578125" style="93" customWidth="1"/>
    <col min="12035" max="12035" width="23.85546875" style="93" customWidth="1"/>
    <col min="12036" max="12036" width="15.28515625" style="93" customWidth="1"/>
    <col min="12037" max="12037" width="16.42578125" style="93" customWidth="1"/>
    <col min="12038" max="12038" width="17.140625" style="93" customWidth="1"/>
    <col min="12039" max="12039" width="25.42578125" style="93" customWidth="1"/>
    <col min="12040" max="12040" width="36.7109375" style="93" customWidth="1"/>
    <col min="12041" max="12288" width="9.140625" style="93"/>
    <col min="12289" max="12289" width="6.42578125" style="93" customWidth="1"/>
    <col min="12290" max="12290" width="29.42578125" style="93" customWidth="1"/>
    <col min="12291" max="12291" width="23.85546875" style="93" customWidth="1"/>
    <col min="12292" max="12292" width="15.28515625" style="93" customWidth="1"/>
    <col min="12293" max="12293" width="16.42578125" style="93" customWidth="1"/>
    <col min="12294" max="12294" width="17.140625" style="93" customWidth="1"/>
    <col min="12295" max="12295" width="25.42578125" style="93" customWidth="1"/>
    <col min="12296" max="12296" width="36.7109375" style="93" customWidth="1"/>
    <col min="12297" max="12544" width="9.140625" style="93"/>
    <col min="12545" max="12545" width="6.42578125" style="93" customWidth="1"/>
    <col min="12546" max="12546" width="29.42578125" style="93" customWidth="1"/>
    <col min="12547" max="12547" width="23.85546875" style="93" customWidth="1"/>
    <col min="12548" max="12548" width="15.28515625" style="93" customWidth="1"/>
    <col min="12549" max="12549" width="16.42578125" style="93" customWidth="1"/>
    <col min="12550" max="12550" width="17.140625" style="93" customWidth="1"/>
    <col min="12551" max="12551" width="25.42578125" style="93" customWidth="1"/>
    <col min="12552" max="12552" width="36.7109375" style="93" customWidth="1"/>
    <col min="12553" max="12800" width="9.140625" style="93"/>
    <col min="12801" max="12801" width="6.42578125" style="93" customWidth="1"/>
    <col min="12802" max="12802" width="29.42578125" style="93" customWidth="1"/>
    <col min="12803" max="12803" width="23.85546875" style="93" customWidth="1"/>
    <col min="12804" max="12804" width="15.28515625" style="93" customWidth="1"/>
    <col min="12805" max="12805" width="16.42578125" style="93" customWidth="1"/>
    <col min="12806" max="12806" width="17.140625" style="93" customWidth="1"/>
    <col min="12807" max="12807" width="25.42578125" style="93" customWidth="1"/>
    <col min="12808" max="12808" width="36.7109375" style="93" customWidth="1"/>
    <col min="12809" max="13056" width="9.140625" style="93"/>
    <col min="13057" max="13057" width="6.42578125" style="93" customWidth="1"/>
    <col min="13058" max="13058" width="29.42578125" style="93" customWidth="1"/>
    <col min="13059" max="13059" width="23.85546875" style="93" customWidth="1"/>
    <col min="13060" max="13060" width="15.28515625" style="93" customWidth="1"/>
    <col min="13061" max="13061" width="16.42578125" style="93" customWidth="1"/>
    <col min="13062" max="13062" width="17.140625" style="93" customWidth="1"/>
    <col min="13063" max="13063" width="25.42578125" style="93" customWidth="1"/>
    <col min="13064" max="13064" width="36.7109375" style="93" customWidth="1"/>
    <col min="13065" max="13312" width="9.140625" style="93"/>
    <col min="13313" max="13313" width="6.42578125" style="93" customWidth="1"/>
    <col min="13314" max="13314" width="29.42578125" style="93" customWidth="1"/>
    <col min="13315" max="13315" width="23.85546875" style="93" customWidth="1"/>
    <col min="13316" max="13316" width="15.28515625" style="93" customWidth="1"/>
    <col min="13317" max="13317" width="16.42578125" style="93" customWidth="1"/>
    <col min="13318" max="13318" width="17.140625" style="93" customWidth="1"/>
    <col min="13319" max="13319" width="25.42578125" style="93" customWidth="1"/>
    <col min="13320" max="13320" width="36.7109375" style="93" customWidth="1"/>
    <col min="13321" max="13568" width="9.140625" style="93"/>
    <col min="13569" max="13569" width="6.42578125" style="93" customWidth="1"/>
    <col min="13570" max="13570" width="29.42578125" style="93" customWidth="1"/>
    <col min="13571" max="13571" width="23.85546875" style="93" customWidth="1"/>
    <col min="13572" max="13572" width="15.28515625" style="93" customWidth="1"/>
    <col min="13573" max="13573" width="16.42578125" style="93" customWidth="1"/>
    <col min="13574" max="13574" width="17.140625" style="93" customWidth="1"/>
    <col min="13575" max="13575" width="25.42578125" style="93" customWidth="1"/>
    <col min="13576" max="13576" width="36.7109375" style="93" customWidth="1"/>
    <col min="13577" max="13824" width="9.140625" style="93"/>
    <col min="13825" max="13825" width="6.42578125" style="93" customWidth="1"/>
    <col min="13826" max="13826" width="29.42578125" style="93" customWidth="1"/>
    <col min="13827" max="13827" width="23.85546875" style="93" customWidth="1"/>
    <col min="13828" max="13828" width="15.28515625" style="93" customWidth="1"/>
    <col min="13829" max="13829" width="16.42578125" style="93" customWidth="1"/>
    <col min="13830" max="13830" width="17.140625" style="93" customWidth="1"/>
    <col min="13831" max="13831" width="25.42578125" style="93" customWidth="1"/>
    <col min="13832" max="13832" width="36.7109375" style="93" customWidth="1"/>
    <col min="13833" max="14080" width="9.140625" style="93"/>
    <col min="14081" max="14081" width="6.42578125" style="93" customWidth="1"/>
    <col min="14082" max="14082" width="29.42578125" style="93" customWidth="1"/>
    <col min="14083" max="14083" width="23.85546875" style="93" customWidth="1"/>
    <col min="14084" max="14084" width="15.28515625" style="93" customWidth="1"/>
    <col min="14085" max="14085" width="16.42578125" style="93" customWidth="1"/>
    <col min="14086" max="14086" width="17.140625" style="93" customWidth="1"/>
    <col min="14087" max="14087" width="25.42578125" style="93" customWidth="1"/>
    <col min="14088" max="14088" width="36.7109375" style="93" customWidth="1"/>
    <col min="14089" max="14336" width="9.140625" style="93"/>
    <col min="14337" max="14337" width="6.42578125" style="93" customWidth="1"/>
    <col min="14338" max="14338" width="29.42578125" style="93" customWidth="1"/>
    <col min="14339" max="14339" width="23.85546875" style="93" customWidth="1"/>
    <col min="14340" max="14340" width="15.28515625" style="93" customWidth="1"/>
    <col min="14341" max="14341" width="16.42578125" style="93" customWidth="1"/>
    <col min="14342" max="14342" width="17.140625" style="93" customWidth="1"/>
    <col min="14343" max="14343" width="25.42578125" style="93" customWidth="1"/>
    <col min="14344" max="14344" width="36.7109375" style="93" customWidth="1"/>
    <col min="14345" max="14592" width="9.140625" style="93"/>
    <col min="14593" max="14593" width="6.42578125" style="93" customWidth="1"/>
    <col min="14594" max="14594" width="29.42578125" style="93" customWidth="1"/>
    <col min="14595" max="14595" width="23.85546875" style="93" customWidth="1"/>
    <col min="14596" max="14596" width="15.28515625" style="93" customWidth="1"/>
    <col min="14597" max="14597" width="16.42578125" style="93" customWidth="1"/>
    <col min="14598" max="14598" width="17.140625" style="93" customWidth="1"/>
    <col min="14599" max="14599" width="25.42578125" style="93" customWidth="1"/>
    <col min="14600" max="14600" width="36.7109375" style="93" customWidth="1"/>
    <col min="14601" max="14848" width="9.140625" style="93"/>
    <col min="14849" max="14849" width="6.42578125" style="93" customWidth="1"/>
    <col min="14850" max="14850" width="29.42578125" style="93" customWidth="1"/>
    <col min="14851" max="14851" width="23.85546875" style="93" customWidth="1"/>
    <col min="14852" max="14852" width="15.28515625" style="93" customWidth="1"/>
    <col min="14853" max="14853" width="16.42578125" style="93" customWidth="1"/>
    <col min="14854" max="14854" width="17.140625" style="93" customWidth="1"/>
    <col min="14855" max="14855" width="25.42578125" style="93" customWidth="1"/>
    <col min="14856" max="14856" width="36.7109375" style="93" customWidth="1"/>
    <col min="14857" max="15104" width="9.140625" style="93"/>
    <col min="15105" max="15105" width="6.42578125" style="93" customWidth="1"/>
    <col min="15106" max="15106" width="29.42578125" style="93" customWidth="1"/>
    <col min="15107" max="15107" width="23.85546875" style="93" customWidth="1"/>
    <col min="15108" max="15108" width="15.28515625" style="93" customWidth="1"/>
    <col min="15109" max="15109" width="16.42578125" style="93" customWidth="1"/>
    <col min="15110" max="15110" width="17.140625" style="93" customWidth="1"/>
    <col min="15111" max="15111" width="25.42578125" style="93" customWidth="1"/>
    <col min="15112" max="15112" width="36.7109375" style="93" customWidth="1"/>
    <col min="15113" max="15360" width="9.140625" style="93"/>
    <col min="15361" max="15361" width="6.42578125" style="93" customWidth="1"/>
    <col min="15362" max="15362" width="29.42578125" style="93" customWidth="1"/>
    <col min="15363" max="15363" width="23.85546875" style="93" customWidth="1"/>
    <col min="15364" max="15364" width="15.28515625" style="93" customWidth="1"/>
    <col min="15365" max="15365" width="16.42578125" style="93" customWidth="1"/>
    <col min="15366" max="15366" width="17.140625" style="93" customWidth="1"/>
    <col min="15367" max="15367" width="25.42578125" style="93" customWidth="1"/>
    <col min="15368" max="15368" width="36.7109375" style="93" customWidth="1"/>
    <col min="15369" max="15616" width="9.140625" style="93"/>
    <col min="15617" max="15617" width="6.42578125" style="93" customWidth="1"/>
    <col min="15618" max="15618" width="29.42578125" style="93" customWidth="1"/>
    <col min="15619" max="15619" width="23.85546875" style="93" customWidth="1"/>
    <col min="15620" max="15620" width="15.28515625" style="93" customWidth="1"/>
    <col min="15621" max="15621" width="16.42578125" style="93" customWidth="1"/>
    <col min="15622" max="15622" width="17.140625" style="93" customWidth="1"/>
    <col min="15623" max="15623" width="25.42578125" style="93" customWidth="1"/>
    <col min="15624" max="15624" width="36.7109375" style="93" customWidth="1"/>
    <col min="15625" max="15872" width="9.140625" style="93"/>
    <col min="15873" max="15873" width="6.42578125" style="93" customWidth="1"/>
    <col min="15874" max="15874" width="29.42578125" style="93" customWidth="1"/>
    <col min="15875" max="15875" width="23.85546875" style="93" customWidth="1"/>
    <col min="15876" max="15876" width="15.28515625" style="93" customWidth="1"/>
    <col min="15877" max="15877" width="16.42578125" style="93" customWidth="1"/>
    <col min="15878" max="15878" width="17.140625" style="93" customWidth="1"/>
    <col min="15879" max="15879" width="25.42578125" style="93" customWidth="1"/>
    <col min="15880" max="15880" width="36.7109375" style="93" customWidth="1"/>
    <col min="15881" max="16128" width="9.140625" style="93"/>
    <col min="16129" max="16129" width="6.42578125" style="93" customWidth="1"/>
    <col min="16130" max="16130" width="29.42578125" style="93" customWidth="1"/>
    <col min="16131" max="16131" width="23.85546875" style="93" customWidth="1"/>
    <col min="16132" max="16132" width="15.28515625" style="93" customWidth="1"/>
    <col min="16133" max="16133" width="16.42578125" style="93" customWidth="1"/>
    <col min="16134" max="16134" width="17.140625" style="93" customWidth="1"/>
    <col min="16135" max="16135" width="25.42578125" style="93" customWidth="1"/>
    <col min="16136" max="16136" width="36.7109375" style="93" customWidth="1"/>
    <col min="16137" max="16384" width="9.140625" style="93"/>
  </cols>
  <sheetData>
    <row r="1" spans="1:8">
      <c r="A1" s="1034" t="s">
        <v>702</v>
      </c>
      <c r="B1" s="1034"/>
      <c r="C1" s="1034"/>
      <c r="D1" s="1034"/>
      <c r="E1" s="1034"/>
      <c r="F1" s="1034"/>
      <c r="G1" s="1034"/>
    </row>
    <row r="2" spans="1:8" s="175" customFormat="1">
      <c r="A2" s="1078" t="s">
        <v>39</v>
      </c>
      <c r="B2" s="1078"/>
      <c r="C2" s="1078"/>
      <c r="D2" s="1078"/>
      <c r="E2" s="1078"/>
      <c r="F2" s="1078"/>
      <c r="G2" s="1078"/>
      <c r="H2" s="92"/>
    </row>
    <row r="3" spans="1:8" s="175" customFormat="1">
      <c r="A3" s="1078" t="e">
        <f>'B5.Gqlda'!A3</f>
        <v>#REF!</v>
      </c>
      <c r="B3" s="1078"/>
      <c r="C3" s="1078"/>
      <c r="D3" s="1078"/>
      <c r="E3" s="1078"/>
      <c r="F3" s="1078"/>
      <c r="G3" s="1078"/>
      <c r="H3" s="92"/>
    </row>
    <row r="4" spans="1:8" s="175" customFormat="1">
      <c r="A4" s="1079" t="s">
        <v>400</v>
      </c>
      <c r="B4" s="1079"/>
      <c r="C4" s="1079"/>
      <c r="D4" s="1079"/>
      <c r="E4" s="1079"/>
      <c r="F4" s="1079"/>
      <c r="G4" s="1079"/>
      <c r="H4" s="92"/>
    </row>
    <row r="5" spans="1:8" s="227" customFormat="1" ht="56.25">
      <c r="A5" s="255" t="s">
        <v>1</v>
      </c>
      <c r="B5" s="255" t="s">
        <v>409</v>
      </c>
      <c r="C5" s="255" t="s">
        <v>3</v>
      </c>
      <c r="D5" s="255" t="s">
        <v>4</v>
      </c>
      <c r="E5" s="255" t="s">
        <v>5</v>
      </c>
      <c r="F5" s="255" t="s">
        <v>6</v>
      </c>
      <c r="G5" s="255" t="s">
        <v>7</v>
      </c>
      <c r="H5" s="92"/>
    </row>
    <row r="6" spans="1:8" ht="47.25">
      <c r="A6" s="228" t="s">
        <v>219</v>
      </c>
      <c r="B6" s="235" t="s">
        <v>686</v>
      </c>
      <c r="C6" s="229"/>
      <c r="D6" s="53">
        <f>F6/1.1</f>
        <v>61148181.818181813</v>
      </c>
      <c r="E6" s="230">
        <f>D6*10%</f>
        <v>6114818.1818181816</v>
      </c>
      <c r="F6" s="231">
        <v>67263000</v>
      </c>
      <c r="G6" s="206" t="s">
        <v>687</v>
      </c>
    </row>
    <row r="7" spans="1:8" s="223" customFormat="1" ht="31.5">
      <c r="A7" s="228" t="s">
        <v>221</v>
      </c>
      <c r="B7" s="235" t="s">
        <v>402</v>
      </c>
      <c r="C7" s="603"/>
      <c r="D7" s="230" t="e">
        <f>0.283%*D15+0.405%*D16</f>
        <v>#REF!</v>
      </c>
      <c r="E7" s="233" t="e">
        <f>D7*10%</f>
        <v>#REF!</v>
      </c>
      <c r="F7" s="232" t="e">
        <f>E7+D7</f>
        <v>#REF!</v>
      </c>
      <c r="G7" s="236" t="s">
        <v>674</v>
      </c>
      <c r="H7" s="92"/>
    </row>
    <row r="8" spans="1:8" s="223" customFormat="1">
      <c r="A8" s="228" t="s">
        <v>222</v>
      </c>
      <c r="B8" s="586" t="s">
        <v>675</v>
      </c>
      <c r="C8" s="602"/>
      <c r="D8" s="598"/>
      <c r="E8" s="599"/>
      <c r="F8" s="600">
        <v>1000000</v>
      </c>
      <c r="G8" s="587" t="s">
        <v>677</v>
      </c>
      <c r="H8" s="92"/>
    </row>
    <row r="9" spans="1:8" s="223" customFormat="1" ht="31.5">
      <c r="A9" s="228" t="s">
        <v>223</v>
      </c>
      <c r="B9" s="586" t="s">
        <v>676</v>
      </c>
      <c r="C9" s="602"/>
      <c r="D9" s="598"/>
      <c r="E9" s="599"/>
      <c r="F9" s="600">
        <v>1000000</v>
      </c>
      <c r="G9" s="587" t="s">
        <v>677</v>
      </c>
      <c r="H9" s="92"/>
    </row>
    <row r="10" spans="1:8" s="223" customFormat="1" ht="31.5">
      <c r="A10" s="228" t="s">
        <v>224</v>
      </c>
      <c r="B10" s="597" t="s">
        <v>691</v>
      </c>
      <c r="C10" s="603"/>
      <c r="D10" s="598" t="e">
        <f>2.063%*(#REF!+#REF!)</f>
        <v>#REF!</v>
      </c>
      <c r="E10" s="233" t="e">
        <f>D10*10%</f>
        <v>#REF!</v>
      </c>
      <c r="F10" s="232" t="e">
        <f>E10+D10</f>
        <v>#REF!</v>
      </c>
      <c r="G10" s="236" t="s">
        <v>695</v>
      </c>
      <c r="H10" s="92"/>
    </row>
    <row r="11" spans="1:8" s="223" customFormat="1">
      <c r="A11" s="228" t="s">
        <v>225</v>
      </c>
      <c r="B11" s="597" t="s">
        <v>683</v>
      </c>
      <c r="C11" s="603"/>
      <c r="D11" s="598" t="e">
        <f>0.557% *D16</f>
        <v>#REF!</v>
      </c>
      <c r="E11" s="233" t="e">
        <f>D11*10%</f>
        <v>#REF!</v>
      </c>
      <c r="F11" s="232" t="e">
        <f>E11+D11</f>
        <v>#REF!</v>
      </c>
      <c r="G11" s="601" t="s">
        <v>692</v>
      </c>
      <c r="H11" s="92"/>
    </row>
    <row r="12" spans="1:8" s="223" customFormat="1" ht="31.5">
      <c r="A12" s="228" t="s">
        <v>685</v>
      </c>
      <c r="B12" s="597" t="s">
        <v>684</v>
      </c>
      <c r="C12" s="603"/>
      <c r="D12" s="598">
        <f>0.95%*D17</f>
        <v>12825000</v>
      </c>
      <c r="E12" s="599">
        <v>0</v>
      </c>
      <c r="F12" s="600">
        <f>D12+E12</f>
        <v>12825000</v>
      </c>
      <c r="G12" s="601" t="s">
        <v>694</v>
      </c>
      <c r="H12" s="92"/>
    </row>
    <row r="13" spans="1:8" ht="17.25" thickBot="1">
      <c r="A13" s="238"/>
      <c r="B13" s="238" t="s">
        <v>22</v>
      </c>
      <c r="C13" s="238"/>
      <c r="D13" s="239" t="e">
        <f>SUM(D6:D12)</f>
        <v>#REF!</v>
      </c>
      <c r="E13" s="239" t="e">
        <f>SUM(E6:E12)</f>
        <v>#REF!</v>
      </c>
      <c r="F13" s="239" t="e">
        <f>SUM(F6:F12)</f>
        <v>#REF!</v>
      </c>
      <c r="G13" s="239"/>
    </row>
    <row r="15" spans="1:8" ht="31.5">
      <c r="C15" s="235" t="s">
        <v>706</v>
      </c>
      <c r="D15" s="231" t="e">
        <f>#REF!</f>
        <v>#REF!</v>
      </c>
    </row>
    <row r="16" spans="1:8" ht="18.75" customHeight="1">
      <c r="A16" s="218"/>
      <c r="B16" s="604"/>
      <c r="C16" s="235" t="s">
        <v>707</v>
      </c>
      <c r="D16" s="231" t="e">
        <f>#REF!+#REF!+#REF!</f>
        <v>#REF!</v>
      </c>
      <c r="E16" s="240"/>
      <c r="F16" s="240"/>
    </row>
    <row r="17" spans="1:7">
      <c r="A17" s="218"/>
      <c r="B17" s="241"/>
      <c r="C17" s="235" t="s">
        <v>693</v>
      </c>
      <c r="D17" s="231">
        <v>1350000000</v>
      </c>
      <c r="E17" s="240"/>
      <c r="F17" s="240"/>
    </row>
    <row r="18" spans="1:7">
      <c r="A18" s="218"/>
      <c r="B18" s="241"/>
      <c r="C18" s="241"/>
      <c r="D18" s="240"/>
      <c r="E18" s="240"/>
      <c r="F18" s="240"/>
    </row>
    <row r="19" spans="1:7">
      <c r="A19" s="218"/>
      <c r="B19" s="241"/>
      <c r="C19" s="241"/>
      <c r="D19" s="240"/>
      <c r="E19" s="240"/>
      <c r="F19" s="240"/>
    </row>
    <row r="20" spans="1:7">
      <c r="A20" s="218"/>
      <c r="B20" s="241"/>
      <c r="C20" s="241"/>
      <c r="D20" s="240"/>
      <c r="E20" s="240"/>
      <c r="F20" s="240"/>
    </row>
    <row r="21" spans="1:7" s="92" customFormat="1">
      <c r="A21" s="1080"/>
      <c r="B21" s="1080"/>
      <c r="C21" s="593"/>
      <c r="D21" s="1080"/>
      <c r="E21" s="1080"/>
      <c r="F21" s="1080"/>
      <c r="G21" s="1080"/>
    </row>
  </sheetData>
  <mergeCells count="7">
    <mergeCell ref="A1:G1"/>
    <mergeCell ref="A2:G2"/>
    <mergeCell ref="A3:G3"/>
    <mergeCell ref="A4:G4"/>
    <mergeCell ref="A21:B21"/>
    <mergeCell ref="D21:E21"/>
    <mergeCell ref="F21:G21"/>
  </mergeCells>
  <pageMargins left="0.38" right="0.2" top="0.54" bottom="1" header="0.2" footer="0.5"/>
  <pageSetup scale="90"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249977111117893"/>
  </sheetPr>
  <dimension ref="A1:H19"/>
  <sheetViews>
    <sheetView workbookViewId="0">
      <selection activeCell="F20" sqref="F20"/>
    </sheetView>
  </sheetViews>
  <sheetFormatPr defaultColWidth="8.85546875" defaultRowHeight="12.75"/>
  <cols>
    <col min="1" max="1" width="4.7109375" style="277" customWidth="1"/>
    <col min="2" max="2" width="37.42578125" style="277" customWidth="1"/>
    <col min="3" max="3" width="25.28515625" style="277" customWidth="1"/>
    <col min="4" max="4" width="20.7109375" style="277" customWidth="1"/>
    <col min="5" max="5" width="12.85546875" style="277" customWidth="1"/>
    <col min="6" max="6" width="29.42578125" style="277" customWidth="1"/>
    <col min="7" max="7" width="9.140625" style="277"/>
    <col min="8" max="8" width="11.28515625" style="277" bestFit="1" customWidth="1"/>
    <col min="9" max="256" width="9.140625" style="277"/>
    <col min="257" max="257" width="4.7109375" style="277" customWidth="1"/>
    <col min="258" max="258" width="37.42578125" style="277" customWidth="1"/>
    <col min="259" max="259" width="25.28515625" style="277" customWidth="1"/>
    <col min="260" max="260" width="20.7109375" style="277" customWidth="1"/>
    <col min="261" max="261" width="12.85546875" style="277" customWidth="1"/>
    <col min="262" max="262" width="29.42578125" style="277" customWidth="1"/>
    <col min="263" max="263" width="9.140625" style="277"/>
    <col min="264" max="264" width="11.28515625" style="277" bestFit="1" customWidth="1"/>
    <col min="265" max="512" width="9.140625" style="277"/>
    <col min="513" max="513" width="4.7109375" style="277" customWidth="1"/>
    <col min="514" max="514" width="37.42578125" style="277" customWidth="1"/>
    <col min="515" max="515" width="25.28515625" style="277" customWidth="1"/>
    <col min="516" max="516" width="20.7109375" style="277" customWidth="1"/>
    <col min="517" max="517" width="12.85546875" style="277" customWidth="1"/>
    <col min="518" max="518" width="29.42578125" style="277" customWidth="1"/>
    <col min="519" max="519" width="9.140625" style="277"/>
    <col min="520" max="520" width="11.28515625" style="277" bestFit="1" customWidth="1"/>
    <col min="521" max="768" width="9.140625" style="277"/>
    <col min="769" max="769" width="4.7109375" style="277" customWidth="1"/>
    <col min="770" max="770" width="37.42578125" style="277" customWidth="1"/>
    <col min="771" max="771" width="25.28515625" style="277" customWidth="1"/>
    <col min="772" max="772" width="20.7109375" style="277" customWidth="1"/>
    <col min="773" max="773" width="12.85546875" style="277" customWidth="1"/>
    <col min="774" max="774" width="29.42578125" style="277" customWidth="1"/>
    <col min="775" max="775" width="9.140625" style="277"/>
    <col min="776" max="776" width="11.28515625" style="277" bestFit="1" customWidth="1"/>
    <col min="777" max="1024" width="9.140625" style="277"/>
    <col min="1025" max="1025" width="4.7109375" style="277" customWidth="1"/>
    <col min="1026" max="1026" width="37.42578125" style="277" customWidth="1"/>
    <col min="1027" max="1027" width="25.28515625" style="277" customWidth="1"/>
    <col min="1028" max="1028" width="20.7109375" style="277" customWidth="1"/>
    <col min="1029" max="1029" width="12.85546875" style="277" customWidth="1"/>
    <col min="1030" max="1030" width="29.42578125" style="277" customWidth="1"/>
    <col min="1031" max="1031" width="9.140625" style="277"/>
    <col min="1032" max="1032" width="11.28515625" style="277" bestFit="1" customWidth="1"/>
    <col min="1033" max="1280" width="9.140625" style="277"/>
    <col min="1281" max="1281" width="4.7109375" style="277" customWidth="1"/>
    <col min="1282" max="1282" width="37.42578125" style="277" customWidth="1"/>
    <col min="1283" max="1283" width="25.28515625" style="277" customWidth="1"/>
    <col min="1284" max="1284" width="20.7109375" style="277" customWidth="1"/>
    <col min="1285" max="1285" width="12.85546875" style="277" customWidth="1"/>
    <col min="1286" max="1286" width="29.42578125" style="277" customWidth="1"/>
    <col min="1287" max="1287" width="9.140625" style="277"/>
    <col min="1288" max="1288" width="11.28515625" style="277" bestFit="1" customWidth="1"/>
    <col min="1289" max="1536" width="9.140625" style="277"/>
    <col min="1537" max="1537" width="4.7109375" style="277" customWidth="1"/>
    <col min="1538" max="1538" width="37.42578125" style="277" customWidth="1"/>
    <col min="1539" max="1539" width="25.28515625" style="277" customWidth="1"/>
    <col min="1540" max="1540" width="20.7109375" style="277" customWidth="1"/>
    <col min="1541" max="1541" width="12.85546875" style="277" customWidth="1"/>
    <col min="1542" max="1542" width="29.42578125" style="277" customWidth="1"/>
    <col min="1543" max="1543" width="9.140625" style="277"/>
    <col min="1544" max="1544" width="11.28515625" style="277" bestFit="1" customWidth="1"/>
    <col min="1545" max="1792" width="9.140625" style="277"/>
    <col min="1793" max="1793" width="4.7109375" style="277" customWidth="1"/>
    <col min="1794" max="1794" width="37.42578125" style="277" customWidth="1"/>
    <col min="1795" max="1795" width="25.28515625" style="277" customWidth="1"/>
    <col min="1796" max="1796" width="20.7109375" style="277" customWidth="1"/>
    <col min="1797" max="1797" width="12.85546875" style="277" customWidth="1"/>
    <col min="1798" max="1798" width="29.42578125" style="277" customWidth="1"/>
    <col min="1799" max="1799" width="9.140625" style="277"/>
    <col min="1800" max="1800" width="11.28515625" style="277" bestFit="1" customWidth="1"/>
    <col min="1801" max="2048" width="9.140625" style="277"/>
    <col min="2049" max="2049" width="4.7109375" style="277" customWidth="1"/>
    <col min="2050" max="2050" width="37.42578125" style="277" customWidth="1"/>
    <col min="2051" max="2051" width="25.28515625" style="277" customWidth="1"/>
    <col min="2052" max="2052" width="20.7109375" style="277" customWidth="1"/>
    <col min="2053" max="2053" width="12.85546875" style="277" customWidth="1"/>
    <col min="2054" max="2054" width="29.42578125" style="277" customWidth="1"/>
    <col min="2055" max="2055" width="9.140625" style="277"/>
    <col min="2056" max="2056" width="11.28515625" style="277" bestFit="1" customWidth="1"/>
    <col min="2057" max="2304" width="9.140625" style="277"/>
    <col min="2305" max="2305" width="4.7109375" style="277" customWidth="1"/>
    <col min="2306" max="2306" width="37.42578125" style="277" customWidth="1"/>
    <col min="2307" max="2307" width="25.28515625" style="277" customWidth="1"/>
    <col min="2308" max="2308" width="20.7109375" style="277" customWidth="1"/>
    <col min="2309" max="2309" width="12.85546875" style="277" customWidth="1"/>
    <col min="2310" max="2310" width="29.42578125" style="277" customWidth="1"/>
    <col min="2311" max="2311" width="9.140625" style="277"/>
    <col min="2312" max="2312" width="11.28515625" style="277" bestFit="1" customWidth="1"/>
    <col min="2313" max="2560" width="9.140625" style="277"/>
    <col min="2561" max="2561" width="4.7109375" style="277" customWidth="1"/>
    <col min="2562" max="2562" width="37.42578125" style="277" customWidth="1"/>
    <col min="2563" max="2563" width="25.28515625" style="277" customWidth="1"/>
    <col min="2564" max="2564" width="20.7109375" style="277" customWidth="1"/>
    <col min="2565" max="2565" width="12.85546875" style="277" customWidth="1"/>
    <col min="2566" max="2566" width="29.42578125" style="277" customWidth="1"/>
    <col min="2567" max="2567" width="9.140625" style="277"/>
    <col min="2568" max="2568" width="11.28515625" style="277" bestFit="1" customWidth="1"/>
    <col min="2569" max="2816" width="9.140625" style="277"/>
    <col min="2817" max="2817" width="4.7109375" style="277" customWidth="1"/>
    <col min="2818" max="2818" width="37.42578125" style="277" customWidth="1"/>
    <col min="2819" max="2819" width="25.28515625" style="277" customWidth="1"/>
    <col min="2820" max="2820" width="20.7109375" style="277" customWidth="1"/>
    <col min="2821" max="2821" width="12.85546875" style="277" customWidth="1"/>
    <col min="2822" max="2822" width="29.42578125" style="277" customWidth="1"/>
    <col min="2823" max="2823" width="9.140625" style="277"/>
    <col min="2824" max="2824" width="11.28515625" style="277" bestFit="1" customWidth="1"/>
    <col min="2825" max="3072" width="9.140625" style="277"/>
    <col min="3073" max="3073" width="4.7109375" style="277" customWidth="1"/>
    <col min="3074" max="3074" width="37.42578125" style="277" customWidth="1"/>
    <col min="3075" max="3075" width="25.28515625" style="277" customWidth="1"/>
    <col min="3076" max="3076" width="20.7109375" style="277" customWidth="1"/>
    <col min="3077" max="3077" width="12.85546875" style="277" customWidth="1"/>
    <col min="3078" max="3078" width="29.42578125" style="277" customWidth="1"/>
    <col min="3079" max="3079" width="9.140625" style="277"/>
    <col min="3080" max="3080" width="11.28515625" style="277" bestFit="1" customWidth="1"/>
    <col min="3081" max="3328" width="9.140625" style="277"/>
    <col min="3329" max="3329" width="4.7109375" style="277" customWidth="1"/>
    <col min="3330" max="3330" width="37.42578125" style="277" customWidth="1"/>
    <col min="3331" max="3331" width="25.28515625" style="277" customWidth="1"/>
    <col min="3332" max="3332" width="20.7109375" style="277" customWidth="1"/>
    <col min="3333" max="3333" width="12.85546875" style="277" customWidth="1"/>
    <col min="3334" max="3334" width="29.42578125" style="277" customWidth="1"/>
    <col min="3335" max="3335" width="9.140625" style="277"/>
    <col min="3336" max="3336" width="11.28515625" style="277" bestFit="1" customWidth="1"/>
    <col min="3337" max="3584" width="9.140625" style="277"/>
    <col min="3585" max="3585" width="4.7109375" style="277" customWidth="1"/>
    <col min="3586" max="3586" width="37.42578125" style="277" customWidth="1"/>
    <col min="3587" max="3587" width="25.28515625" style="277" customWidth="1"/>
    <col min="3588" max="3588" width="20.7109375" style="277" customWidth="1"/>
    <col min="3589" max="3589" width="12.85546875" style="277" customWidth="1"/>
    <col min="3590" max="3590" width="29.42578125" style="277" customWidth="1"/>
    <col min="3591" max="3591" width="9.140625" style="277"/>
    <col min="3592" max="3592" width="11.28515625" style="277" bestFit="1" customWidth="1"/>
    <col min="3593" max="3840" width="9.140625" style="277"/>
    <col min="3841" max="3841" width="4.7109375" style="277" customWidth="1"/>
    <col min="3842" max="3842" width="37.42578125" style="277" customWidth="1"/>
    <col min="3843" max="3843" width="25.28515625" style="277" customWidth="1"/>
    <col min="3844" max="3844" width="20.7109375" style="277" customWidth="1"/>
    <col min="3845" max="3845" width="12.85546875" style="277" customWidth="1"/>
    <col min="3846" max="3846" width="29.42578125" style="277" customWidth="1"/>
    <col min="3847" max="3847" width="9.140625" style="277"/>
    <col min="3848" max="3848" width="11.28515625" style="277" bestFit="1" customWidth="1"/>
    <col min="3849" max="4096" width="9.140625" style="277"/>
    <col min="4097" max="4097" width="4.7109375" style="277" customWidth="1"/>
    <col min="4098" max="4098" width="37.42578125" style="277" customWidth="1"/>
    <col min="4099" max="4099" width="25.28515625" style="277" customWidth="1"/>
    <col min="4100" max="4100" width="20.7109375" style="277" customWidth="1"/>
    <col min="4101" max="4101" width="12.85546875" style="277" customWidth="1"/>
    <col min="4102" max="4102" width="29.42578125" style="277" customWidth="1"/>
    <col min="4103" max="4103" width="9.140625" style="277"/>
    <col min="4104" max="4104" width="11.28515625" style="277" bestFit="1" customWidth="1"/>
    <col min="4105" max="4352" width="9.140625" style="277"/>
    <col min="4353" max="4353" width="4.7109375" style="277" customWidth="1"/>
    <col min="4354" max="4354" width="37.42578125" style="277" customWidth="1"/>
    <col min="4355" max="4355" width="25.28515625" style="277" customWidth="1"/>
    <col min="4356" max="4356" width="20.7109375" style="277" customWidth="1"/>
    <col min="4357" max="4357" width="12.85546875" style="277" customWidth="1"/>
    <col min="4358" max="4358" width="29.42578125" style="277" customWidth="1"/>
    <col min="4359" max="4359" width="9.140625" style="277"/>
    <col min="4360" max="4360" width="11.28515625" style="277" bestFit="1" customWidth="1"/>
    <col min="4361" max="4608" width="9.140625" style="277"/>
    <col min="4609" max="4609" width="4.7109375" style="277" customWidth="1"/>
    <col min="4610" max="4610" width="37.42578125" style="277" customWidth="1"/>
    <col min="4611" max="4611" width="25.28515625" style="277" customWidth="1"/>
    <col min="4612" max="4612" width="20.7109375" style="277" customWidth="1"/>
    <col min="4613" max="4613" width="12.85546875" style="277" customWidth="1"/>
    <col min="4614" max="4614" width="29.42578125" style="277" customWidth="1"/>
    <col min="4615" max="4615" width="9.140625" style="277"/>
    <col min="4616" max="4616" width="11.28515625" style="277" bestFit="1" customWidth="1"/>
    <col min="4617" max="4864" width="9.140625" style="277"/>
    <col min="4865" max="4865" width="4.7109375" style="277" customWidth="1"/>
    <col min="4866" max="4866" width="37.42578125" style="277" customWidth="1"/>
    <col min="4867" max="4867" width="25.28515625" style="277" customWidth="1"/>
    <col min="4868" max="4868" width="20.7109375" style="277" customWidth="1"/>
    <col min="4869" max="4869" width="12.85546875" style="277" customWidth="1"/>
    <col min="4870" max="4870" width="29.42578125" style="277" customWidth="1"/>
    <col min="4871" max="4871" width="9.140625" style="277"/>
    <col min="4872" max="4872" width="11.28515625" style="277" bestFit="1" customWidth="1"/>
    <col min="4873" max="5120" width="9.140625" style="277"/>
    <col min="5121" max="5121" width="4.7109375" style="277" customWidth="1"/>
    <col min="5122" max="5122" width="37.42578125" style="277" customWidth="1"/>
    <col min="5123" max="5123" width="25.28515625" style="277" customWidth="1"/>
    <col min="5124" max="5124" width="20.7109375" style="277" customWidth="1"/>
    <col min="5125" max="5125" width="12.85546875" style="277" customWidth="1"/>
    <col min="5126" max="5126" width="29.42578125" style="277" customWidth="1"/>
    <col min="5127" max="5127" width="9.140625" style="277"/>
    <col min="5128" max="5128" width="11.28515625" style="277" bestFit="1" customWidth="1"/>
    <col min="5129" max="5376" width="9.140625" style="277"/>
    <col min="5377" max="5377" width="4.7109375" style="277" customWidth="1"/>
    <col min="5378" max="5378" width="37.42578125" style="277" customWidth="1"/>
    <col min="5379" max="5379" width="25.28515625" style="277" customWidth="1"/>
    <col min="5380" max="5380" width="20.7109375" style="277" customWidth="1"/>
    <col min="5381" max="5381" width="12.85546875" style="277" customWidth="1"/>
    <col min="5382" max="5382" width="29.42578125" style="277" customWidth="1"/>
    <col min="5383" max="5383" width="9.140625" style="277"/>
    <col min="5384" max="5384" width="11.28515625" style="277" bestFit="1" customWidth="1"/>
    <col min="5385" max="5632" width="9.140625" style="277"/>
    <col min="5633" max="5633" width="4.7109375" style="277" customWidth="1"/>
    <col min="5634" max="5634" width="37.42578125" style="277" customWidth="1"/>
    <col min="5635" max="5635" width="25.28515625" style="277" customWidth="1"/>
    <col min="5636" max="5636" width="20.7109375" style="277" customWidth="1"/>
    <col min="5637" max="5637" width="12.85546875" style="277" customWidth="1"/>
    <col min="5638" max="5638" width="29.42578125" style="277" customWidth="1"/>
    <col min="5639" max="5639" width="9.140625" style="277"/>
    <col min="5640" max="5640" width="11.28515625" style="277" bestFit="1" customWidth="1"/>
    <col min="5641" max="5888" width="9.140625" style="277"/>
    <col min="5889" max="5889" width="4.7109375" style="277" customWidth="1"/>
    <col min="5890" max="5890" width="37.42578125" style="277" customWidth="1"/>
    <col min="5891" max="5891" width="25.28515625" style="277" customWidth="1"/>
    <col min="5892" max="5892" width="20.7109375" style="277" customWidth="1"/>
    <col min="5893" max="5893" width="12.85546875" style="277" customWidth="1"/>
    <col min="5894" max="5894" width="29.42578125" style="277" customWidth="1"/>
    <col min="5895" max="5895" width="9.140625" style="277"/>
    <col min="5896" max="5896" width="11.28515625" style="277" bestFit="1" customWidth="1"/>
    <col min="5897" max="6144" width="9.140625" style="277"/>
    <col min="6145" max="6145" width="4.7109375" style="277" customWidth="1"/>
    <col min="6146" max="6146" width="37.42578125" style="277" customWidth="1"/>
    <col min="6147" max="6147" width="25.28515625" style="277" customWidth="1"/>
    <col min="6148" max="6148" width="20.7109375" style="277" customWidth="1"/>
    <col min="6149" max="6149" width="12.85546875" style="277" customWidth="1"/>
    <col min="6150" max="6150" width="29.42578125" style="277" customWidth="1"/>
    <col min="6151" max="6151" width="9.140625" style="277"/>
    <col min="6152" max="6152" width="11.28515625" style="277" bestFit="1" customWidth="1"/>
    <col min="6153" max="6400" width="9.140625" style="277"/>
    <col min="6401" max="6401" width="4.7109375" style="277" customWidth="1"/>
    <col min="6402" max="6402" width="37.42578125" style="277" customWidth="1"/>
    <col min="6403" max="6403" width="25.28515625" style="277" customWidth="1"/>
    <col min="6404" max="6404" width="20.7109375" style="277" customWidth="1"/>
    <col min="6405" max="6405" width="12.85546875" style="277" customWidth="1"/>
    <col min="6406" max="6406" width="29.42578125" style="277" customWidth="1"/>
    <col min="6407" max="6407" width="9.140625" style="277"/>
    <col min="6408" max="6408" width="11.28515625" style="277" bestFit="1" customWidth="1"/>
    <col min="6409" max="6656" width="9.140625" style="277"/>
    <col min="6657" max="6657" width="4.7109375" style="277" customWidth="1"/>
    <col min="6658" max="6658" width="37.42578125" style="277" customWidth="1"/>
    <col min="6659" max="6659" width="25.28515625" style="277" customWidth="1"/>
    <col min="6660" max="6660" width="20.7109375" style="277" customWidth="1"/>
    <col min="6661" max="6661" width="12.85546875" style="277" customWidth="1"/>
    <col min="6662" max="6662" width="29.42578125" style="277" customWidth="1"/>
    <col min="6663" max="6663" width="9.140625" style="277"/>
    <col min="6664" max="6664" width="11.28515625" style="277" bestFit="1" customWidth="1"/>
    <col min="6665" max="6912" width="9.140625" style="277"/>
    <col min="6913" max="6913" width="4.7109375" style="277" customWidth="1"/>
    <col min="6914" max="6914" width="37.42578125" style="277" customWidth="1"/>
    <col min="6915" max="6915" width="25.28515625" style="277" customWidth="1"/>
    <col min="6916" max="6916" width="20.7109375" style="277" customWidth="1"/>
    <col min="6917" max="6917" width="12.85546875" style="277" customWidth="1"/>
    <col min="6918" max="6918" width="29.42578125" style="277" customWidth="1"/>
    <col min="6919" max="6919" width="9.140625" style="277"/>
    <col min="6920" max="6920" width="11.28515625" style="277" bestFit="1" customWidth="1"/>
    <col min="6921" max="7168" width="9.140625" style="277"/>
    <col min="7169" max="7169" width="4.7109375" style="277" customWidth="1"/>
    <col min="7170" max="7170" width="37.42578125" style="277" customWidth="1"/>
    <col min="7171" max="7171" width="25.28515625" style="277" customWidth="1"/>
    <col min="7172" max="7172" width="20.7109375" style="277" customWidth="1"/>
    <col min="7173" max="7173" width="12.85546875" style="277" customWidth="1"/>
    <col min="7174" max="7174" width="29.42578125" style="277" customWidth="1"/>
    <col min="7175" max="7175" width="9.140625" style="277"/>
    <col min="7176" max="7176" width="11.28515625" style="277" bestFit="1" customWidth="1"/>
    <col min="7177" max="7424" width="9.140625" style="277"/>
    <col min="7425" max="7425" width="4.7109375" style="277" customWidth="1"/>
    <col min="7426" max="7426" width="37.42578125" style="277" customWidth="1"/>
    <col min="7427" max="7427" width="25.28515625" style="277" customWidth="1"/>
    <col min="7428" max="7428" width="20.7109375" style="277" customWidth="1"/>
    <col min="7429" max="7429" width="12.85546875" style="277" customWidth="1"/>
    <col min="7430" max="7430" width="29.42578125" style="277" customWidth="1"/>
    <col min="7431" max="7431" width="9.140625" style="277"/>
    <col min="7432" max="7432" width="11.28515625" style="277" bestFit="1" customWidth="1"/>
    <col min="7433" max="7680" width="9.140625" style="277"/>
    <col min="7681" max="7681" width="4.7109375" style="277" customWidth="1"/>
    <col min="7682" max="7682" width="37.42578125" style="277" customWidth="1"/>
    <col min="7683" max="7683" width="25.28515625" style="277" customWidth="1"/>
    <col min="7684" max="7684" width="20.7109375" style="277" customWidth="1"/>
    <col min="7685" max="7685" width="12.85546875" style="277" customWidth="1"/>
    <col min="7686" max="7686" width="29.42578125" style="277" customWidth="1"/>
    <col min="7687" max="7687" width="9.140625" style="277"/>
    <col min="7688" max="7688" width="11.28515625" style="277" bestFit="1" customWidth="1"/>
    <col min="7689" max="7936" width="9.140625" style="277"/>
    <col min="7937" max="7937" width="4.7109375" style="277" customWidth="1"/>
    <col min="7938" max="7938" width="37.42578125" style="277" customWidth="1"/>
    <col min="7939" max="7939" width="25.28515625" style="277" customWidth="1"/>
    <col min="7940" max="7940" width="20.7109375" style="277" customWidth="1"/>
    <col min="7941" max="7941" width="12.85546875" style="277" customWidth="1"/>
    <col min="7942" max="7942" width="29.42578125" style="277" customWidth="1"/>
    <col min="7943" max="7943" width="9.140625" style="277"/>
    <col min="7944" max="7944" width="11.28515625" style="277" bestFit="1" customWidth="1"/>
    <col min="7945" max="8192" width="9.140625" style="277"/>
    <col min="8193" max="8193" width="4.7109375" style="277" customWidth="1"/>
    <col min="8194" max="8194" width="37.42578125" style="277" customWidth="1"/>
    <col min="8195" max="8195" width="25.28515625" style="277" customWidth="1"/>
    <col min="8196" max="8196" width="20.7109375" style="277" customWidth="1"/>
    <col min="8197" max="8197" width="12.85546875" style="277" customWidth="1"/>
    <col min="8198" max="8198" width="29.42578125" style="277" customWidth="1"/>
    <col min="8199" max="8199" width="9.140625" style="277"/>
    <col min="8200" max="8200" width="11.28515625" style="277" bestFit="1" customWidth="1"/>
    <col min="8201" max="8448" width="9.140625" style="277"/>
    <col min="8449" max="8449" width="4.7109375" style="277" customWidth="1"/>
    <col min="8450" max="8450" width="37.42578125" style="277" customWidth="1"/>
    <col min="8451" max="8451" width="25.28515625" style="277" customWidth="1"/>
    <col min="8452" max="8452" width="20.7109375" style="277" customWidth="1"/>
    <col min="8453" max="8453" width="12.85546875" style="277" customWidth="1"/>
    <col min="8454" max="8454" width="29.42578125" style="277" customWidth="1"/>
    <col min="8455" max="8455" width="9.140625" style="277"/>
    <col min="8456" max="8456" width="11.28515625" style="277" bestFit="1" customWidth="1"/>
    <col min="8457" max="8704" width="9.140625" style="277"/>
    <col min="8705" max="8705" width="4.7109375" style="277" customWidth="1"/>
    <col min="8706" max="8706" width="37.42578125" style="277" customWidth="1"/>
    <col min="8707" max="8707" width="25.28515625" style="277" customWidth="1"/>
    <col min="8708" max="8708" width="20.7109375" style="277" customWidth="1"/>
    <col min="8709" max="8709" width="12.85546875" style="277" customWidth="1"/>
    <col min="8710" max="8710" width="29.42578125" style="277" customWidth="1"/>
    <col min="8711" max="8711" width="9.140625" style="277"/>
    <col min="8712" max="8712" width="11.28515625" style="277" bestFit="1" customWidth="1"/>
    <col min="8713" max="8960" width="9.140625" style="277"/>
    <col min="8961" max="8961" width="4.7109375" style="277" customWidth="1"/>
    <col min="8962" max="8962" width="37.42578125" style="277" customWidth="1"/>
    <col min="8963" max="8963" width="25.28515625" style="277" customWidth="1"/>
    <col min="8964" max="8964" width="20.7109375" style="277" customWidth="1"/>
    <col min="8965" max="8965" width="12.85546875" style="277" customWidth="1"/>
    <col min="8966" max="8966" width="29.42578125" style="277" customWidth="1"/>
    <col min="8967" max="8967" width="9.140625" style="277"/>
    <col min="8968" max="8968" width="11.28515625" style="277" bestFit="1" customWidth="1"/>
    <col min="8969" max="9216" width="9.140625" style="277"/>
    <col min="9217" max="9217" width="4.7109375" style="277" customWidth="1"/>
    <col min="9218" max="9218" width="37.42578125" style="277" customWidth="1"/>
    <col min="9219" max="9219" width="25.28515625" style="277" customWidth="1"/>
    <col min="9220" max="9220" width="20.7109375" style="277" customWidth="1"/>
    <col min="9221" max="9221" width="12.85546875" style="277" customWidth="1"/>
    <col min="9222" max="9222" width="29.42578125" style="277" customWidth="1"/>
    <col min="9223" max="9223" width="9.140625" style="277"/>
    <col min="9224" max="9224" width="11.28515625" style="277" bestFit="1" customWidth="1"/>
    <col min="9225" max="9472" width="9.140625" style="277"/>
    <col min="9473" max="9473" width="4.7109375" style="277" customWidth="1"/>
    <col min="9474" max="9474" width="37.42578125" style="277" customWidth="1"/>
    <col min="9475" max="9475" width="25.28515625" style="277" customWidth="1"/>
    <col min="9476" max="9476" width="20.7109375" style="277" customWidth="1"/>
    <col min="9477" max="9477" width="12.85546875" style="277" customWidth="1"/>
    <col min="9478" max="9478" width="29.42578125" style="277" customWidth="1"/>
    <col min="9479" max="9479" width="9.140625" style="277"/>
    <col min="9480" max="9480" width="11.28515625" style="277" bestFit="1" customWidth="1"/>
    <col min="9481" max="9728" width="9.140625" style="277"/>
    <col min="9729" max="9729" width="4.7109375" style="277" customWidth="1"/>
    <col min="9730" max="9730" width="37.42578125" style="277" customWidth="1"/>
    <col min="9731" max="9731" width="25.28515625" style="277" customWidth="1"/>
    <col min="9732" max="9732" width="20.7109375" style="277" customWidth="1"/>
    <col min="9733" max="9733" width="12.85546875" style="277" customWidth="1"/>
    <col min="9734" max="9734" width="29.42578125" style="277" customWidth="1"/>
    <col min="9735" max="9735" width="9.140625" style="277"/>
    <col min="9736" max="9736" width="11.28515625" style="277" bestFit="1" customWidth="1"/>
    <col min="9737" max="9984" width="9.140625" style="277"/>
    <col min="9985" max="9985" width="4.7109375" style="277" customWidth="1"/>
    <col min="9986" max="9986" width="37.42578125" style="277" customWidth="1"/>
    <col min="9987" max="9987" width="25.28515625" style="277" customWidth="1"/>
    <col min="9988" max="9988" width="20.7109375" style="277" customWidth="1"/>
    <col min="9989" max="9989" width="12.85546875" style="277" customWidth="1"/>
    <col min="9990" max="9990" width="29.42578125" style="277" customWidth="1"/>
    <col min="9991" max="9991" width="9.140625" style="277"/>
    <col min="9992" max="9992" width="11.28515625" style="277" bestFit="1" customWidth="1"/>
    <col min="9993" max="10240" width="9.140625" style="277"/>
    <col min="10241" max="10241" width="4.7109375" style="277" customWidth="1"/>
    <col min="10242" max="10242" width="37.42578125" style="277" customWidth="1"/>
    <col min="10243" max="10243" width="25.28515625" style="277" customWidth="1"/>
    <col min="10244" max="10244" width="20.7109375" style="277" customWidth="1"/>
    <col min="10245" max="10245" width="12.85546875" style="277" customWidth="1"/>
    <col min="10246" max="10246" width="29.42578125" style="277" customWidth="1"/>
    <col min="10247" max="10247" width="9.140625" style="277"/>
    <col min="10248" max="10248" width="11.28515625" style="277" bestFit="1" customWidth="1"/>
    <col min="10249" max="10496" width="9.140625" style="277"/>
    <col min="10497" max="10497" width="4.7109375" style="277" customWidth="1"/>
    <col min="10498" max="10498" width="37.42578125" style="277" customWidth="1"/>
    <col min="10499" max="10499" width="25.28515625" style="277" customWidth="1"/>
    <col min="10500" max="10500" width="20.7109375" style="277" customWidth="1"/>
    <col min="10501" max="10501" width="12.85546875" style="277" customWidth="1"/>
    <col min="10502" max="10502" width="29.42578125" style="277" customWidth="1"/>
    <col min="10503" max="10503" width="9.140625" style="277"/>
    <col min="10504" max="10504" width="11.28515625" style="277" bestFit="1" customWidth="1"/>
    <col min="10505" max="10752" width="9.140625" style="277"/>
    <col min="10753" max="10753" width="4.7109375" style="277" customWidth="1"/>
    <col min="10754" max="10754" width="37.42578125" style="277" customWidth="1"/>
    <col min="10755" max="10755" width="25.28515625" style="277" customWidth="1"/>
    <col min="10756" max="10756" width="20.7109375" style="277" customWidth="1"/>
    <col min="10757" max="10757" width="12.85546875" style="277" customWidth="1"/>
    <col min="10758" max="10758" width="29.42578125" style="277" customWidth="1"/>
    <col min="10759" max="10759" width="9.140625" style="277"/>
    <col min="10760" max="10760" width="11.28515625" style="277" bestFit="1" customWidth="1"/>
    <col min="10761" max="11008" width="9.140625" style="277"/>
    <col min="11009" max="11009" width="4.7109375" style="277" customWidth="1"/>
    <col min="11010" max="11010" width="37.42578125" style="277" customWidth="1"/>
    <col min="11011" max="11011" width="25.28515625" style="277" customWidth="1"/>
    <col min="11012" max="11012" width="20.7109375" style="277" customWidth="1"/>
    <col min="11013" max="11013" width="12.85546875" style="277" customWidth="1"/>
    <col min="11014" max="11014" width="29.42578125" style="277" customWidth="1"/>
    <col min="11015" max="11015" width="9.140625" style="277"/>
    <col min="11016" max="11016" width="11.28515625" style="277" bestFit="1" customWidth="1"/>
    <col min="11017" max="11264" width="9.140625" style="277"/>
    <col min="11265" max="11265" width="4.7109375" style="277" customWidth="1"/>
    <col min="11266" max="11266" width="37.42578125" style="277" customWidth="1"/>
    <col min="11267" max="11267" width="25.28515625" style="277" customWidth="1"/>
    <col min="11268" max="11268" width="20.7109375" style="277" customWidth="1"/>
    <col min="11269" max="11269" width="12.85546875" style="277" customWidth="1"/>
    <col min="11270" max="11270" width="29.42578125" style="277" customWidth="1"/>
    <col min="11271" max="11271" width="9.140625" style="277"/>
    <col min="11272" max="11272" width="11.28515625" style="277" bestFit="1" customWidth="1"/>
    <col min="11273" max="11520" width="9.140625" style="277"/>
    <col min="11521" max="11521" width="4.7109375" style="277" customWidth="1"/>
    <col min="11522" max="11522" width="37.42578125" style="277" customWidth="1"/>
    <col min="11523" max="11523" width="25.28515625" style="277" customWidth="1"/>
    <col min="11524" max="11524" width="20.7109375" style="277" customWidth="1"/>
    <col min="11525" max="11525" width="12.85546875" style="277" customWidth="1"/>
    <col min="11526" max="11526" width="29.42578125" style="277" customWidth="1"/>
    <col min="11527" max="11527" width="9.140625" style="277"/>
    <col min="11528" max="11528" width="11.28515625" style="277" bestFit="1" customWidth="1"/>
    <col min="11529" max="11776" width="9.140625" style="277"/>
    <col min="11777" max="11777" width="4.7109375" style="277" customWidth="1"/>
    <col min="11778" max="11778" width="37.42578125" style="277" customWidth="1"/>
    <col min="11779" max="11779" width="25.28515625" style="277" customWidth="1"/>
    <col min="11780" max="11780" width="20.7109375" style="277" customWidth="1"/>
    <col min="11781" max="11781" width="12.85546875" style="277" customWidth="1"/>
    <col min="11782" max="11782" width="29.42578125" style="277" customWidth="1"/>
    <col min="11783" max="11783" width="9.140625" style="277"/>
    <col min="11784" max="11784" width="11.28515625" style="277" bestFit="1" customWidth="1"/>
    <col min="11785" max="12032" width="9.140625" style="277"/>
    <col min="12033" max="12033" width="4.7109375" style="277" customWidth="1"/>
    <col min="12034" max="12034" width="37.42578125" style="277" customWidth="1"/>
    <col min="12035" max="12035" width="25.28515625" style="277" customWidth="1"/>
    <col min="12036" max="12036" width="20.7109375" style="277" customWidth="1"/>
    <col min="12037" max="12037" width="12.85546875" style="277" customWidth="1"/>
    <col min="12038" max="12038" width="29.42578125" style="277" customWidth="1"/>
    <col min="12039" max="12039" width="9.140625" style="277"/>
    <col min="12040" max="12040" width="11.28515625" style="277" bestFit="1" customWidth="1"/>
    <col min="12041" max="12288" width="9.140625" style="277"/>
    <col min="12289" max="12289" width="4.7109375" style="277" customWidth="1"/>
    <col min="12290" max="12290" width="37.42578125" style="277" customWidth="1"/>
    <col min="12291" max="12291" width="25.28515625" style="277" customWidth="1"/>
    <col min="12292" max="12292" width="20.7109375" style="277" customWidth="1"/>
    <col min="12293" max="12293" width="12.85546875" style="277" customWidth="1"/>
    <col min="12294" max="12294" width="29.42578125" style="277" customWidth="1"/>
    <col min="12295" max="12295" width="9.140625" style="277"/>
    <col min="12296" max="12296" width="11.28515625" style="277" bestFit="1" customWidth="1"/>
    <col min="12297" max="12544" width="9.140625" style="277"/>
    <col min="12545" max="12545" width="4.7109375" style="277" customWidth="1"/>
    <col min="12546" max="12546" width="37.42578125" style="277" customWidth="1"/>
    <col min="12547" max="12547" width="25.28515625" style="277" customWidth="1"/>
    <col min="12548" max="12548" width="20.7109375" style="277" customWidth="1"/>
    <col min="12549" max="12549" width="12.85546875" style="277" customWidth="1"/>
    <col min="12550" max="12550" width="29.42578125" style="277" customWidth="1"/>
    <col min="12551" max="12551" width="9.140625" style="277"/>
    <col min="12552" max="12552" width="11.28515625" style="277" bestFit="1" customWidth="1"/>
    <col min="12553" max="12800" width="9.140625" style="277"/>
    <col min="12801" max="12801" width="4.7109375" style="277" customWidth="1"/>
    <col min="12802" max="12802" width="37.42578125" style="277" customWidth="1"/>
    <col min="12803" max="12803" width="25.28515625" style="277" customWidth="1"/>
    <col min="12804" max="12804" width="20.7109375" style="277" customWidth="1"/>
    <col min="12805" max="12805" width="12.85546875" style="277" customWidth="1"/>
    <col min="12806" max="12806" width="29.42578125" style="277" customWidth="1"/>
    <col min="12807" max="12807" width="9.140625" style="277"/>
    <col min="12808" max="12808" width="11.28515625" style="277" bestFit="1" customWidth="1"/>
    <col min="12809" max="13056" width="9.140625" style="277"/>
    <col min="13057" max="13057" width="4.7109375" style="277" customWidth="1"/>
    <col min="13058" max="13058" width="37.42578125" style="277" customWidth="1"/>
    <col min="13059" max="13059" width="25.28515625" style="277" customWidth="1"/>
    <col min="13060" max="13060" width="20.7109375" style="277" customWidth="1"/>
    <col min="13061" max="13061" width="12.85546875" style="277" customWidth="1"/>
    <col min="13062" max="13062" width="29.42578125" style="277" customWidth="1"/>
    <col min="13063" max="13063" width="9.140625" style="277"/>
    <col min="13064" max="13064" width="11.28515625" style="277" bestFit="1" customWidth="1"/>
    <col min="13065" max="13312" width="9.140625" style="277"/>
    <col min="13313" max="13313" width="4.7109375" style="277" customWidth="1"/>
    <col min="13314" max="13314" width="37.42578125" style="277" customWidth="1"/>
    <col min="13315" max="13315" width="25.28515625" style="277" customWidth="1"/>
    <col min="13316" max="13316" width="20.7109375" style="277" customWidth="1"/>
    <col min="13317" max="13317" width="12.85546875" style="277" customWidth="1"/>
    <col min="13318" max="13318" width="29.42578125" style="277" customWidth="1"/>
    <col min="13319" max="13319" width="9.140625" style="277"/>
    <col min="13320" max="13320" width="11.28515625" style="277" bestFit="1" customWidth="1"/>
    <col min="13321" max="13568" width="9.140625" style="277"/>
    <col min="13569" max="13569" width="4.7109375" style="277" customWidth="1"/>
    <col min="13570" max="13570" width="37.42578125" style="277" customWidth="1"/>
    <col min="13571" max="13571" width="25.28515625" style="277" customWidth="1"/>
    <col min="13572" max="13572" width="20.7109375" style="277" customWidth="1"/>
    <col min="13573" max="13573" width="12.85546875" style="277" customWidth="1"/>
    <col min="13574" max="13574" width="29.42578125" style="277" customWidth="1"/>
    <col min="13575" max="13575" width="9.140625" style="277"/>
    <col min="13576" max="13576" width="11.28515625" style="277" bestFit="1" customWidth="1"/>
    <col min="13577" max="13824" width="9.140625" style="277"/>
    <col min="13825" max="13825" width="4.7109375" style="277" customWidth="1"/>
    <col min="13826" max="13826" width="37.42578125" style="277" customWidth="1"/>
    <col min="13827" max="13827" width="25.28515625" style="277" customWidth="1"/>
    <col min="13828" max="13828" width="20.7109375" style="277" customWidth="1"/>
    <col min="13829" max="13829" width="12.85546875" style="277" customWidth="1"/>
    <col min="13830" max="13830" width="29.42578125" style="277" customWidth="1"/>
    <col min="13831" max="13831" width="9.140625" style="277"/>
    <col min="13832" max="13832" width="11.28515625" style="277" bestFit="1" customWidth="1"/>
    <col min="13833" max="14080" width="9.140625" style="277"/>
    <col min="14081" max="14081" width="4.7109375" style="277" customWidth="1"/>
    <col min="14082" max="14082" width="37.42578125" style="277" customWidth="1"/>
    <col min="14083" max="14083" width="25.28515625" style="277" customWidth="1"/>
    <col min="14084" max="14084" width="20.7109375" style="277" customWidth="1"/>
    <col min="14085" max="14085" width="12.85546875" style="277" customWidth="1"/>
    <col min="14086" max="14086" width="29.42578125" style="277" customWidth="1"/>
    <col min="14087" max="14087" width="9.140625" style="277"/>
    <col min="14088" max="14088" width="11.28515625" style="277" bestFit="1" customWidth="1"/>
    <col min="14089" max="14336" width="9.140625" style="277"/>
    <col min="14337" max="14337" width="4.7109375" style="277" customWidth="1"/>
    <col min="14338" max="14338" width="37.42578125" style="277" customWidth="1"/>
    <col min="14339" max="14339" width="25.28515625" style="277" customWidth="1"/>
    <col min="14340" max="14340" width="20.7109375" style="277" customWidth="1"/>
    <col min="14341" max="14341" width="12.85546875" style="277" customWidth="1"/>
    <col min="14342" max="14342" width="29.42578125" style="277" customWidth="1"/>
    <col min="14343" max="14343" width="9.140625" style="277"/>
    <col min="14344" max="14344" width="11.28515625" style="277" bestFit="1" customWidth="1"/>
    <col min="14345" max="14592" width="9.140625" style="277"/>
    <col min="14593" max="14593" width="4.7109375" style="277" customWidth="1"/>
    <col min="14594" max="14594" width="37.42578125" style="277" customWidth="1"/>
    <col min="14595" max="14595" width="25.28515625" style="277" customWidth="1"/>
    <col min="14596" max="14596" width="20.7109375" style="277" customWidth="1"/>
    <col min="14597" max="14597" width="12.85546875" style="277" customWidth="1"/>
    <col min="14598" max="14598" width="29.42578125" style="277" customWidth="1"/>
    <col min="14599" max="14599" width="9.140625" style="277"/>
    <col min="14600" max="14600" width="11.28515625" style="277" bestFit="1" customWidth="1"/>
    <col min="14601" max="14848" width="9.140625" style="277"/>
    <col min="14849" max="14849" width="4.7109375" style="277" customWidth="1"/>
    <col min="14850" max="14850" width="37.42578125" style="277" customWidth="1"/>
    <col min="14851" max="14851" width="25.28515625" style="277" customWidth="1"/>
    <col min="14852" max="14852" width="20.7109375" style="277" customWidth="1"/>
    <col min="14853" max="14853" width="12.85546875" style="277" customWidth="1"/>
    <col min="14854" max="14854" width="29.42578125" style="277" customWidth="1"/>
    <col min="14855" max="14855" width="9.140625" style="277"/>
    <col min="14856" max="14856" width="11.28515625" style="277" bestFit="1" customWidth="1"/>
    <col min="14857" max="15104" width="9.140625" style="277"/>
    <col min="15105" max="15105" width="4.7109375" style="277" customWidth="1"/>
    <col min="15106" max="15106" width="37.42578125" style="277" customWidth="1"/>
    <col min="15107" max="15107" width="25.28515625" style="277" customWidth="1"/>
    <col min="15108" max="15108" width="20.7109375" style="277" customWidth="1"/>
    <col min="15109" max="15109" width="12.85546875" style="277" customWidth="1"/>
    <col min="15110" max="15110" width="29.42578125" style="277" customWidth="1"/>
    <col min="15111" max="15111" width="9.140625" style="277"/>
    <col min="15112" max="15112" width="11.28515625" style="277" bestFit="1" customWidth="1"/>
    <col min="15113" max="15360" width="9.140625" style="277"/>
    <col min="15361" max="15361" width="4.7109375" style="277" customWidth="1"/>
    <col min="15362" max="15362" width="37.42578125" style="277" customWidth="1"/>
    <col min="15363" max="15363" width="25.28515625" style="277" customWidth="1"/>
    <col min="15364" max="15364" width="20.7109375" style="277" customWidth="1"/>
    <col min="15365" max="15365" width="12.85546875" style="277" customWidth="1"/>
    <col min="15366" max="15366" width="29.42578125" style="277" customWidth="1"/>
    <col min="15367" max="15367" width="9.140625" style="277"/>
    <col min="15368" max="15368" width="11.28515625" style="277" bestFit="1" customWidth="1"/>
    <col min="15369" max="15616" width="9.140625" style="277"/>
    <col min="15617" max="15617" width="4.7109375" style="277" customWidth="1"/>
    <col min="15618" max="15618" width="37.42578125" style="277" customWidth="1"/>
    <col min="15619" max="15619" width="25.28515625" style="277" customWidth="1"/>
    <col min="15620" max="15620" width="20.7109375" style="277" customWidth="1"/>
    <col min="15621" max="15621" width="12.85546875" style="277" customWidth="1"/>
    <col min="15622" max="15622" width="29.42578125" style="277" customWidth="1"/>
    <col min="15623" max="15623" width="9.140625" style="277"/>
    <col min="15624" max="15624" width="11.28515625" style="277" bestFit="1" customWidth="1"/>
    <col min="15625" max="15872" width="9.140625" style="277"/>
    <col min="15873" max="15873" width="4.7109375" style="277" customWidth="1"/>
    <col min="15874" max="15874" width="37.42578125" style="277" customWidth="1"/>
    <col min="15875" max="15875" width="25.28515625" style="277" customWidth="1"/>
    <col min="15876" max="15876" width="20.7109375" style="277" customWidth="1"/>
    <col min="15877" max="15877" width="12.85546875" style="277" customWidth="1"/>
    <col min="15878" max="15878" width="29.42578125" style="277" customWidth="1"/>
    <col min="15879" max="15879" width="9.140625" style="277"/>
    <col min="15880" max="15880" width="11.28515625" style="277" bestFit="1" customWidth="1"/>
    <col min="15881" max="16128" width="9.140625" style="277"/>
    <col min="16129" max="16129" width="4.7109375" style="277" customWidth="1"/>
    <col min="16130" max="16130" width="37.42578125" style="277" customWidth="1"/>
    <col min="16131" max="16131" width="25.28515625" style="277" customWidth="1"/>
    <col min="16132" max="16132" width="20.7109375" style="277" customWidth="1"/>
    <col min="16133" max="16133" width="12.85546875" style="277" customWidth="1"/>
    <col min="16134" max="16134" width="29.42578125" style="277" customWidth="1"/>
    <col min="16135" max="16135" width="9.140625" style="277"/>
    <col min="16136" max="16136" width="11.28515625" style="277" bestFit="1" customWidth="1"/>
    <col min="16137" max="16384" width="9.140625" style="277"/>
  </cols>
  <sheetData>
    <row r="1" spans="1:8" s="93" customFormat="1" ht="18" customHeight="1">
      <c r="A1" s="1034" t="s">
        <v>442</v>
      </c>
      <c r="B1" s="1034"/>
      <c r="C1" s="1034"/>
      <c r="D1" s="1034"/>
      <c r="E1" s="1034"/>
      <c r="F1" s="1034"/>
      <c r="G1" s="91"/>
      <c r="H1" s="92"/>
    </row>
    <row r="2" spans="1:8" s="275" customFormat="1" ht="21" customHeight="1">
      <c r="A2" s="1081" t="s">
        <v>410</v>
      </c>
      <c r="B2" s="1081"/>
      <c r="C2" s="1081"/>
      <c r="D2" s="1081"/>
      <c r="E2" s="1081"/>
      <c r="F2" s="1081"/>
    </row>
    <row r="3" spans="1:8" s="276" customFormat="1" ht="30" customHeight="1">
      <c r="A3" s="1082" t="e">
        <f>'B5.Gqlda'!A3</f>
        <v>#REF!</v>
      </c>
      <c r="B3" s="1082"/>
      <c r="C3" s="1082"/>
      <c r="D3" s="1082"/>
      <c r="E3" s="1082"/>
      <c r="F3" s="1082"/>
    </row>
    <row r="4" spans="1:8" ht="24.75" customHeight="1">
      <c r="A4" s="278" t="s">
        <v>47</v>
      </c>
      <c r="B4" s="278" t="s">
        <v>2</v>
      </c>
      <c r="C4" s="278" t="s">
        <v>3</v>
      </c>
      <c r="D4" s="278" t="s">
        <v>92</v>
      </c>
      <c r="E4" s="278" t="s">
        <v>93</v>
      </c>
      <c r="F4" s="278" t="s">
        <v>414</v>
      </c>
    </row>
    <row r="5" spans="1:8" s="282" customFormat="1" ht="15.75" customHeight="1">
      <c r="A5" s="278" t="s">
        <v>8</v>
      </c>
      <c r="B5" s="279" t="s">
        <v>53</v>
      </c>
      <c r="C5" s="278" t="s">
        <v>54</v>
      </c>
      <c r="D5" s="280">
        <f>SUM(D6,D8,D9)</f>
        <v>8447876</v>
      </c>
      <c r="E5" s="281" t="s">
        <v>55</v>
      </c>
      <c r="F5" s="1083" t="s">
        <v>411</v>
      </c>
    </row>
    <row r="6" spans="1:8" ht="15.75">
      <c r="A6" s="283">
        <v>1</v>
      </c>
      <c r="B6" s="284" t="s">
        <v>57</v>
      </c>
      <c r="C6" s="283"/>
      <c r="D6" s="285">
        <f>D7</f>
        <v>3000000</v>
      </c>
      <c r="E6" s="283" t="s">
        <v>58</v>
      </c>
      <c r="F6" s="1084"/>
    </row>
    <row r="7" spans="1:8" ht="15.75">
      <c r="A7" s="283"/>
      <c r="B7" s="284" t="s">
        <v>415</v>
      </c>
      <c r="C7" s="283" t="s">
        <v>416</v>
      </c>
      <c r="D7" s="285">
        <f>750000*4</f>
        <v>3000000</v>
      </c>
      <c r="E7" s="283"/>
      <c r="F7" s="1085"/>
    </row>
    <row r="8" spans="1:8" ht="108.75" customHeight="1">
      <c r="A8" s="283">
        <v>2</v>
      </c>
      <c r="B8" s="284" t="s">
        <v>60</v>
      </c>
      <c r="C8" s="286" t="s">
        <v>440</v>
      </c>
      <c r="D8" s="287">
        <f>3*1*1*149292</f>
        <v>447876</v>
      </c>
      <c r="E8" s="283" t="s">
        <v>61</v>
      </c>
      <c r="F8" s="288" t="s">
        <v>441</v>
      </c>
    </row>
    <row r="9" spans="1:8" ht="31.5">
      <c r="A9" s="283">
        <v>3</v>
      </c>
      <c r="B9" s="284" t="s">
        <v>63</v>
      </c>
      <c r="C9" s="283"/>
      <c r="D9" s="285">
        <v>5000000</v>
      </c>
      <c r="E9" s="283" t="s">
        <v>64</v>
      </c>
      <c r="F9" s="289"/>
    </row>
    <row r="10" spans="1:8" s="282" customFormat="1" ht="15.75">
      <c r="A10" s="278" t="s">
        <v>9</v>
      </c>
      <c r="B10" s="290" t="s">
        <v>65</v>
      </c>
      <c r="C10" s="278" t="s">
        <v>66</v>
      </c>
      <c r="D10" s="291">
        <f>D5*55%</f>
        <v>4646331.8000000007</v>
      </c>
      <c r="E10" s="278" t="s">
        <v>67</v>
      </c>
      <c r="F10" s="1083" t="s">
        <v>68</v>
      </c>
    </row>
    <row r="11" spans="1:8" s="282" customFormat="1" ht="15.75">
      <c r="A11" s="278" t="s">
        <v>11</v>
      </c>
      <c r="B11" s="290" t="s">
        <v>69</v>
      </c>
      <c r="C11" s="278"/>
      <c r="D11" s="291">
        <f>D12</f>
        <v>280000</v>
      </c>
      <c r="E11" s="278" t="s">
        <v>70</v>
      </c>
      <c r="F11" s="1084"/>
    </row>
    <row r="12" spans="1:8" ht="15.75">
      <c r="A12" s="283">
        <v>1</v>
      </c>
      <c r="B12" s="284" t="s">
        <v>71</v>
      </c>
      <c r="C12" s="283" t="s">
        <v>417</v>
      </c>
      <c r="D12" s="285">
        <f>4*70000</f>
        <v>280000</v>
      </c>
      <c r="E12" s="283"/>
      <c r="F12" s="1084"/>
    </row>
    <row r="13" spans="1:8" ht="15.75" hidden="1">
      <c r="A13" s="283">
        <v>2</v>
      </c>
      <c r="B13" s="284" t="s">
        <v>412</v>
      </c>
      <c r="C13" s="283" t="s">
        <v>413</v>
      </c>
      <c r="D13" s="285"/>
      <c r="E13" s="283"/>
      <c r="F13" s="1084"/>
    </row>
    <row r="14" spans="1:8" s="282" customFormat="1" ht="31.5">
      <c r="A14" s="278" t="s">
        <v>14</v>
      </c>
      <c r="B14" s="290" t="s">
        <v>73</v>
      </c>
      <c r="C14" s="278" t="s">
        <v>74</v>
      </c>
      <c r="D14" s="291">
        <f>(D5+D10+D11)*6%</f>
        <v>802452.46799999999</v>
      </c>
      <c r="E14" s="278" t="s">
        <v>75</v>
      </c>
      <c r="F14" s="1084"/>
    </row>
    <row r="15" spans="1:8" ht="15.75">
      <c r="A15" s="283"/>
      <c r="B15" s="290" t="s">
        <v>76</v>
      </c>
      <c r="C15" s="278" t="s">
        <v>77</v>
      </c>
      <c r="D15" s="291">
        <f>SUM(D5,D10,D11,D14)</f>
        <v>14176660.268000001</v>
      </c>
      <c r="E15" s="278" t="s">
        <v>78</v>
      </c>
      <c r="F15" s="1084"/>
    </row>
    <row r="16" spans="1:8" s="282" customFormat="1" ht="15.75">
      <c r="A16" s="292" t="s">
        <v>14</v>
      </c>
      <c r="B16" s="293" t="s">
        <v>79</v>
      </c>
      <c r="C16" s="292" t="s">
        <v>80</v>
      </c>
      <c r="D16" s="294">
        <f>D15*10%</f>
        <v>1417666.0268000001</v>
      </c>
      <c r="E16" s="292" t="s">
        <v>81</v>
      </c>
      <c r="F16" s="1085"/>
    </row>
    <row r="17" spans="1:8" s="282" customFormat="1" ht="21" customHeight="1">
      <c r="A17" s="278"/>
      <c r="B17" s="295" t="s">
        <v>82</v>
      </c>
      <c r="C17" s="278" t="s">
        <v>83</v>
      </c>
      <c r="D17" s="291">
        <f>D15+D16</f>
        <v>15594326.294800002</v>
      </c>
      <c r="E17" s="278" t="s">
        <v>84</v>
      </c>
      <c r="F17" s="296"/>
      <c r="H17" s="297"/>
    </row>
    <row r="19" spans="1:8" ht="15.75">
      <c r="D19" s="298"/>
      <c r="E19" s="299"/>
    </row>
  </sheetData>
  <mergeCells count="5">
    <mergeCell ref="A1:F1"/>
    <mergeCell ref="A2:F2"/>
    <mergeCell ref="A3:F3"/>
    <mergeCell ref="F5:F7"/>
    <mergeCell ref="F10:F16"/>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24"/>
  <sheetViews>
    <sheetView tabSelected="1" zoomScaleNormal="100" workbookViewId="0">
      <selection activeCell="O4" sqref="O4"/>
    </sheetView>
  </sheetViews>
  <sheetFormatPr defaultColWidth="8.85546875" defaultRowHeight="12.75"/>
  <cols>
    <col min="1" max="1" width="5.140625" bestFit="1" customWidth="1"/>
    <col min="2" max="2" width="29.28515625" customWidth="1"/>
    <col min="3" max="3" width="10.28515625" customWidth="1"/>
    <col min="4" max="4" width="13.5703125" customWidth="1"/>
    <col min="5" max="5" width="26.28515625" customWidth="1"/>
    <col min="6" max="6" width="22.5703125" bestFit="1" customWidth="1"/>
    <col min="7" max="7" width="17" customWidth="1"/>
    <col min="8" max="8" width="17.5703125" customWidth="1"/>
    <col min="9" max="9" width="15.7109375" style="741" hidden="1" customWidth="1"/>
    <col min="10" max="10" width="20.85546875" hidden="1" customWidth="1"/>
    <col min="11" max="14" width="0" hidden="1" customWidth="1"/>
    <col min="15" max="15" width="23.5703125" customWidth="1"/>
    <col min="16" max="16" width="23.140625" bestFit="1" customWidth="1"/>
    <col min="17" max="17" width="15.28515625" bestFit="1" customWidth="1"/>
  </cols>
  <sheetData>
    <row r="1" spans="1:17" ht="38.25" customHeight="1">
      <c r="A1" s="966" t="s">
        <v>1139</v>
      </c>
      <c r="B1" s="967"/>
      <c r="C1" s="967"/>
      <c r="D1" s="967"/>
      <c r="E1" s="967"/>
      <c r="F1" s="967"/>
      <c r="G1" s="967"/>
      <c r="H1" s="967"/>
      <c r="I1" s="906"/>
      <c r="J1" s="907"/>
      <c r="O1" s="952" t="s">
        <v>1135</v>
      </c>
    </row>
    <row r="2" spans="1:17" ht="31.5">
      <c r="A2" s="704" t="s">
        <v>1</v>
      </c>
      <c r="B2" s="704" t="s">
        <v>91</v>
      </c>
      <c r="C2" s="705" t="s">
        <v>93</v>
      </c>
      <c r="D2" s="704" t="s">
        <v>216</v>
      </c>
      <c r="E2" s="704" t="s">
        <v>837</v>
      </c>
      <c r="F2" s="705" t="s">
        <v>4</v>
      </c>
      <c r="G2" s="705" t="s">
        <v>5</v>
      </c>
      <c r="H2" s="705" t="s">
        <v>6</v>
      </c>
      <c r="I2" s="740" t="s">
        <v>886</v>
      </c>
      <c r="J2" s="706"/>
      <c r="O2" s="953">
        <f>H7+H8+H9+H13</f>
        <v>64981135</v>
      </c>
    </row>
    <row r="3" spans="1:17" ht="24" customHeight="1">
      <c r="A3" s="707" t="s">
        <v>217</v>
      </c>
      <c r="B3" s="708" t="s">
        <v>595</v>
      </c>
      <c r="C3" s="707" t="s">
        <v>838</v>
      </c>
      <c r="D3" s="707"/>
      <c r="E3" s="707"/>
      <c r="F3" s="709">
        <f>ROUND(SUM(F4:F4),0)</f>
        <v>1937755362</v>
      </c>
      <c r="G3" s="739">
        <f>ROUND(SUM(G4),0)</f>
        <v>189956536</v>
      </c>
      <c r="H3" s="709">
        <f>G3+F3</f>
        <v>2127711898</v>
      </c>
      <c r="I3" s="745">
        <v>750800000</v>
      </c>
      <c r="J3" s="706"/>
      <c r="O3" s="908" t="s">
        <v>1134</v>
      </c>
    </row>
    <row r="4" spans="1:17" ht="63.75">
      <c r="A4" s="724"/>
      <c r="B4" s="797" t="s">
        <v>992</v>
      </c>
      <c r="C4" s="710"/>
      <c r="D4" s="710"/>
      <c r="E4" s="954" t="s">
        <v>1221</v>
      </c>
      <c r="F4" s="712">
        <f>'Thiet bi'!F225</f>
        <v>1937755362</v>
      </c>
      <c r="G4" s="713">
        <f>'Thiet bi'!G225</f>
        <v>189956536</v>
      </c>
      <c r="H4" s="712">
        <f>F4+G4</f>
        <v>2127711898</v>
      </c>
      <c r="I4" s="746">
        <v>750800000</v>
      </c>
      <c r="J4" s="706"/>
      <c r="O4" s="908">
        <f>H7+H8+H9+H13+H3+H10+H11+H14+H16</f>
        <v>2441441333</v>
      </c>
    </row>
    <row r="5" spans="1:17" s="714" customFormat="1" ht="63">
      <c r="A5" s="716" t="s">
        <v>132</v>
      </c>
      <c r="B5" s="717" t="s">
        <v>13</v>
      </c>
      <c r="C5" s="716" t="s">
        <v>849</v>
      </c>
      <c r="D5" s="723">
        <f>2.644</f>
        <v>2.6440000000000001</v>
      </c>
      <c r="E5" s="730" t="s">
        <v>996</v>
      </c>
      <c r="F5" s="718">
        <f>ROUND((D5%*F3*0.84),0)</f>
        <v>43036771</v>
      </c>
      <c r="G5" s="718">
        <f>10%*F5</f>
        <v>4303677.1000000006</v>
      </c>
      <c r="H5" s="718">
        <f>ROUND(F5+G5,0)</f>
        <v>47340448</v>
      </c>
      <c r="I5" s="718">
        <f>ROUND(F5+G5,0)</f>
        <v>47340448</v>
      </c>
      <c r="J5" s="973" t="s">
        <v>889</v>
      </c>
      <c r="K5" s="974"/>
      <c r="L5" s="974"/>
      <c r="M5" s="974"/>
      <c r="N5" s="974"/>
      <c r="O5" s="909" t="s">
        <v>1133</v>
      </c>
      <c r="P5" s="803"/>
      <c r="Q5" s="804"/>
    </row>
    <row r="6" spans="1:17" ht="24" customHeight="1">
      <c r="A6" s="716" t="s">
        <v>98</v>
      </c>
      <c r="B6" s="719" t="s">
        <v>861</v>
      </c>
      <c r="C6" s="705" t="s">
        <v>849</v>
      </c>
      <c r="D6" s="723"/>
      <c r="E6" s="731"/>
      <c r="F6" s="720">
        <f>ROUND(SUM(F7:F11),0)</f>
        <v>59114111</v>
      </c>
      <c r="G6" s="720">
        <f>ROUND(SUM(G7:G11),0)</f>
        <v>5911411</v>
      </c>
      <c r="H6" s="720">
        <f>ROUND(SUM(H7:H11),0)</f>
        <v>65025522</v>
      </c>
      <c r="I6" s="910">
        <f>I7+I9+I10</f>
        <v>21797431</v>
      </c>
      <c r="J6" s="706"/>
      <c r="O6" s="911">
        <f>H15</f>
        <v>10058766</v>
      </c>
    </row>
    <row r="7" spans="1:17" s="743" customFormat="1" ht="61.5" customHeight="1">
      <c r="A7" s="767">
        <v>1</v>
      </c>
      <c r="B7" s="768" t="s">
        <v>974</v>
      </c>
      <c r="C7" s="772"/>
      <c r="D7" s="723">
        <f>0.992</f>
        <v>0.99199999999999999</v>
      </c>
      <c r="E7" s="773" t="s">
        <v>997</v>
      </c>
      <c r="F7" s="771">
        <f>ROUND(D7%*F3*1.65,0)</f>
        <v>31717180</v>
      </c>
      <c r="G7" s="771">
        <f>ROUND(F7*10%,0)</f>
        <v>3171718</v>
      </c>
      <c r="H7" s="771">
        <f>ROUND(F7+G7,0)</f>
        <v>34888898</v>
      </c>
      <c r="I7" s="742">
        <v>14097431</v>
      </c>
      <c r="J7" s="912" t="s">
        <v>887</v>
      </c>
    </row>
    <row r="8" spans="1:17" s="743" customFormat="1" ht="94.5">
      <c r="A8" s="767">
        <v>2</v>
      </c>
      <c r="B8" s="801" t="s">
        <v>993</v>
      </c>
      <c r="C8" s="716"/>
      <c r="D8" s="798" t="s">
        <v>994</v>
      </c>
      <c r="E8" s="773" t="s">
        <v>995</v>
      </c>
      <c r="F8" s="799">
        <f>IF(((0.087%*70%+0.078%*70%+0.105%*40%)*F3)&gt;6000000,(0.087%*70%+0.078%*70%+0.105%*40%)*F3,6000000)</f>
        <v>6000000</v>
      </c>
      <c r="G8" s="800">
        <f>ROUND(F8*10%,0)</f>
        <v>600000</v>
      </c>
      <c r="H8" s="800">
        <f>ROUND(SUM(F8:G8),0)</f>
        <v>6600000</v>
      </c>
      <c r="I8" s="742"/>
      <c r="J8" s="912"/>
    </row>
    <row r="9" spans="1:17" s="743" customFormat="1" ht="78.75">
      <c r="A9" s="767">
        <v>3</v>
      </c>
      <c r="B9" s="768" t="s">
        <v>840</v>
      </c>
      <c r="C9" s="772"/>
      <c r="D9" s="723">
        <v>0.28299999999999997</v>
      </c>
      <c r="E9" s="773" t="s">
        <v>998</v>
      </c>
      <c r="F9" s="774">
        <f>IF(D9%*F3&lt;5000000,5000000,D9%*F3)</f>
        <v>5483847.6744599994</v>
      </c>
      <c r="G9" s="775">
        <f>ROUND(10%*F9,0)</f>
        <v>548385</v>
      </c>
      <c r="H9" s="771">
        <f>ROUND(F9+G9,0)</f>
        <v>6032233</v>
      </c>
      <c r="I9" s="742">
        <v>5500000</v>
      </c>
      <c r="J9" s="913" t="s">
        <v>887</v>
      </c>
    </row>
    <row r="10" spans="1:17" s="743" customFormat="1" ht="47.25">
      <c r="A10" s="767">
        <v>4</v>
      </c>
      <c r="B10" s="768" t="s">
        <v>841</v>
      </c>
      <c r="C10" s="776"/>
      <c r="D10" s="777">
        <v>0.1</v>
      </c>
      <c r="E10" s="773" t="s">
        <v>842</v>
      </c>
      <c r="F10" s="774">
        <f>IF(D10%*F3&lt;2000000,2000000,D10%*F3)</f>
        <v>2000000</v>
      </c>
      <c r="G10" s="775">
        <f>ROUND(10%*F10,0)</f>
        <v>200000</v>
      </c>
      <c r="H10" s="771">
        <f>ROUND(F10+G10,0)</f>
        <v>2200000</v>
      </c>
      <c r="I10" s="744">
        <v>2200000</v>
      </c>
      <c r="J10" s="914" t="s">
        <v>887</v>
      </c>
    </row>
    <row r="11" spans="1:17" ht="63">
      <c r="A11" s="767">
        <v>5</v>
      </c>
      <c r="B11" s="711" t="s">
        <v>860</v>
      </c>
      <c r="C11" s="715"/>
      <c r="D11" s="723">
        <v>0.71799999999999997</v>
      </c>
      <c r="E11" s="730" t="s">
        <v>999</v>
      </c>
      <c r="F11" s="722">
        <f>ROUND(D11%*F3,0)</f>
        <v>13913083</v>
      </c>
      <c r="G11" s="722">
        <f>ROUND(F11*10%,0)</f>
        <v>1391308</v>
      </c>
      <c r="H11" s="722">
        <f>ROUND(F11+G11,0)</f>
        <v>15304391</v>
      </c>
      <c r="I11" s="747" t="s">
        <v>890</v>
      </c>
      <c r="J11" s="971" t="s">
        <v>888</v>
      </c>
      <c r="K11" s="972"/>
      <c r="L11" s="972"/>
      <c r="M11" s="972"/>
      <c r="N11" s="972"/>
    </row>
    <row r="12" spans="1:17" ht="21" customHeight="1">
      <c r="A12" s="725" t="s">
        <v>843</v>
      </c>
      <c r="B12" s="708" t="s">
        <v>844</v>
      </c>
      <c r="C12" s="707"/>
      <c r="D12" s="723"/>
      <c r="E12" s="708"/>
      <c r="F12" s="709">
        <f>ROUND(SUM(F13:F15),0)</f>
        <v>68561507</v>
      </c>
      <c r="G12" s="709">
        <f>ROUND(SUM(G13:G15),0)</f>
        <v>6856150</v>
      </c>
      <c r="H12" s="709">
        <f>ROUND(G12+F12,0)</f>
        <v>75417657</v>
      </c>
      <c r="I12" s="910"/>
      <c r="J12" s="706"/>
    </row>
    <row r="13" spans="1:17" s="743" customFormat="1" ht="31.5" customHeight="1">
      <c r="A13" s="767">
        <v>1</v>
      </c>
      <c r="B13" s="768" t="s">
        <v>683</v>
      </c>
      <c r="C13" s="769" t="s">
        <v>849</v>
      </c>
      <c r="D13" s="770">
        <v>0.746</v>
      </c>
      <c r="E13" s="768" t="s">
        <v>839</v>
      </c>
      <c r="F13" s="771">
        <f>ROUND(D13%*H3,0)</f>
        <v>15872731</v>
      </c>
      <c r="G13" s="771">
        <f>ROUND(10%*F13,0)</f>
        <v>1587273</v>
      </c>
      <c r="H13" s="771">
        <f>ROUND(F13+G13,0)</f>
        <v>17460004</v>
      </c>
      <c r="I13" s="915">
        <v>5211000</v>
      </c>
      <c r="J13" s="914"/>
      <c r="Q13" s="802"/>
    </row>
    <row r="14" spans="1:17" s="743" customFormat="1" ht="47.25">
      <c r="A14" s="767">
        <v>2</v>
      </c>
      <c r="B14" s="768" t="s">
        <v>1213</v>
      </c>
      <c r="C14" s="929" t="s">
        <v>862</v>
      </c>
      <c r="D14" s="770">
        <v>1.9E-2</v>
      </c>
      <c r="E14" s="773" t="s">
        <v>1214</v>
      </c>
      <c r="F14" s="712">
        <f>F19*D14</f>
        <v>43544442.686999999</v>
      </c>
      <c r="G14" s="771">
        <f>ROUND(10%*F14,0)</f>
        <v>4354444</v>
      </c>
      <c r="H14" s="771">
        <f>ROUND(F14+G14,0)</f>
        <v>47898887</v>
      </c>
      <c r="I14" s="915"/>
      <c r="J14" s="914"/>
      <c r="Q14" s="802"/>
    </row>
    <row r="15" spans="1:17" ht="47.25">
      <c r="A15" s="724">
        <v>4</v>
      </c>
      <c r="B15" s="711" t="s">
        <v>845</v>
      </c>
      <c r="C15" s="729" t="s">
        <v>862</v>
      </c>
      <c r="D15" s="723" t="s">
        <v>859</v>
      </c>
      <c r="E15" s="730" t="s">
        <v>973</v>
      </c>
      <c r="F15" s="712">
        <f>ROUND(0.57%*F19*70%,0)</f>
        <v>9144333</v>
      </c>
      <c r="G15" s="771">
        <f>ROUND(10%*F15,0)</f>
        <v>914433</v>
      </c>
      <c r="H15" s="771">
        <f>ROUND(F15+G15,0)</f>
        <v>10058766</v>
      </c>
      <c r="I15" s="747" t="s">
        <v>891</v>
      </c>
      <c r="J15" s="706" t="s">
        <v>892</v>
      </c>
    </row>
    <row r="16" spans="1:17" ht="31.5">
      <c r="A16" s="725" t="s">
        <v>1215</v>
      </c>
      <c r="B16" s="708" t="s">
        <v>877</v>
      </c>
      <c r="C16" s="729" t="s">
        <v>862</v>
      </c>
      <c r="D16" s="928">
        <v>8</v>
      </c>
      <c r="E16" s="730" t="s">
        <v>1218</v>
      </c>
      <c r="F16" s="712">
        <f>ROUND(F19*D16%,0)</f>
        <v>183345022</v>
      </c>
      <c r="G16" s="771">
        <v>0</v>
      </c>
      <c r="H16" s="771">
        <f>ROUND(F16+G16,0)</f>
        <v>183345022</v>
      </c>
      <c r="I16" s="747"/>
      <c r="J16" s="706"/>
    </row>
    <row r="17" spans="1:15" ht="18.75">
      <c r="A17" s="968" t="s">
        <v>846</v>
      </c>
      <c r="B17" s="968"/>
      <c r="C17" s="707"/>
      <c r="D17" s="969" t="s">
        <v>1216</v>
      </c>
      <c r="E17" s="970"/>
      <c r="F17" s="709">
        <f>ROUND(F12+F6+F5+F3+F16,0)</f>
        <v>2291812773</v>
      </c>
      <c r="G17" s="721">
        <f>ROUND(G12+G6+G5+G3+G16,0)</f>
        <v>207027774</v>
      </c>
      <c r="H17" s="721">
        <f>ROUND(H12+H6+H5+H3+H16,0)</f>
        <v>2498840547</v>
      </c>
      <c r="I17" s="910">
        <f>I3+I5+I6+I13</f>
        <v>825148879</v>
      </c>
      <c r="J17" s="916"/>
    </row>
    <row r="18" spans="1:15" ht="18.75">
      <c r="H18" s="721"/>
      <c r="J18" s="706"/>
    </row>
    <row r="19" spans="1:15" ht="18.75">
      <c r="F19" s="922">
        <v>2291812773</v>
      </c>
      <c r="H19" s="721"/>
      <c r="J19" s="706"/>
    </row>
    <row r="20" spans="1:15" hidden="1">
      <c r="B20" s="917">
        <f>H7+H8+H9+H13</f>
        <v>64981135</v>
      </c>
      <c r="C20" s="918" t="s">
        <v>1136</v>
      </c>
    </row>
    <row r="21" spans="1:15">
      <c r="B21" s="917">
        <f>H7+H8+H9+H13+H3+H10+H11+H14+H16</f>
        <v>2441441333</v>
      </c>
      <c r="C21" s="918" t="s">
        <v>1137</v>
      </c>
      <c r="H21" s="741"/>
    </row>
    <row r="22" spans="1:15">
      <c r="B22" s="917">
        <f>H15</f>
        <v>10058766</v>
      </c>
      <c r="C22" s="918" t="s">
        <v>1138</v>
      </c>
      <c r="H22" s="741"/>
    </row>
    <row r="24" spans="1:15">
      <c r="H24" s="965"/>
      <c r="I24" s="965"/>
      <c r="J24" s="965"/>
      <c r="K24" s="965"/>
      <c r="L24" s="965"/>
      <c r="M24" s="965"/>
      <c r="N24" s="965"/>
      <c r="O24" s="965"/>
    </row>
  </sheetData>
  <mergeCells count="6">
    <mergeCell ref="H24:O24"/>
    <mergeCell ref="A1:H1"/>
    <mergeCell ref="A17:B17"/>
    <mergeCell ref="D17:E17"/>
    <mergeCell ref="J11:N11"/>
    <mergeCell ref="J5:N5"/>
  </mergeCells>
  <pageMargins left="0.5" right="0.25" top="0" bottom="0" header="0" footer="0"/>
  <pageSetup paperSize="9"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G16"/>
  <sheetViews>
    <sheetView zoomScaleNormal="100" workbookViewId="0">
      <selection activeCell="C9" sqref="C9"/>
    </sheetView>
  </sheetViews>
  <sheetFormatPr defaultColWidth="8.85546875" defaultRowHeight="16.5"/>
  <cols>
    <col min="1" max="1" width="6.28515625" style="93" customWidth="1"/>
    <col min="2" max="2" width="35.7109375" style="93" customWidth="1"/>
    <col min="3" max="3" width="16.7109375" style="93" customWidth="1"/>
    <col min="4" max="4" width="15.42578125" style="93" customWidth="1"/>
    <col min="5" max="5" width="17.140625" style="93" customWidth="1"/>
    <col min="6" max="6" width="33.140625" style="93" customWidth="1"/>
    <col min="7" max="7" width="36.7109375" style="92" customWidth="1"/>
    <col min="8" max="256" width="9.140625" style="93"/>
    <col min="257" max="257" width="6.28515625" style="93" customWidth="1"/>
    <col min="258" max="258" width="35.7109375" style="93" customWidth="1"/>
    <col min="259" max="259" width="16.7109375" style="93" customWidth="1"/>
    <col min="260" max="260" width="15.42578125" style="93" customWidth="1"/>
    <col min="261" max="261" width="17.140625" style="93" customWidth="1"/>
    <col min="262" max="262" width="33.140625" style="93" customWidth="1"/>
    <col min="263" max="263" width="36.7109375" style="93" customWidth="1"/>
    <col min="264" max="512" width="9.140625" style="93"/>
    <col min="513" max="513" width="6.28515625" style="93" customWidth="1"/>
    <col min="514" max="514" width="35.7109375" style="93" customWidth="1"/>
    <col min="515" max="515" width="16.7109375" style="93" customWidth="1"/>
    <col min="516" max="516" width="15.42578125" style="93" customWidth="1"/>
    <col min="517" max="517" width="17.140625" style="93" customWidth="1"/>
    <col min="518" max="518" width="33.140625" style="93" customWidth="1"/>
    <col min="519" max="519" width="36.7109375" style="93" customWidth="1"/>
    <col min="520" max="768" width="9.140625" style="93"/>
    <col min="769" max="769" width="6.28515625" style="93" customWidth="1"/>
    <col min="770" max="770" width="35.7109375" style="93" customWidth="1"/>
    <col min="771" max="771" width="16.7109375" style="93" customWidth="1"/>
    <col min="772" max="772" width="15.42578125" style="93" customWidth="1"/>
    <col min="773" max="773" width="17.140625" style="93" customWidth="1"/>
    <col min="774" max="774" width="33.140625" style="93" customWidth="1"/>
    <col min="775" max="775" width="36.7109375" style="93" customWidth="1"/>
    <col min="776" max="1024" width="9.140625" style="93"/>
    <col min="1025" max="1025" width="6.28515625" style="93" customWidth="1"/>
    <col min="1026" max="1026" width="35.7109375" style="93" customWidth="1"/>
    <col min="1027" max="1027" width="16.7109375" style="93" customWidth="1"/>
    <col min="1028" max="1028" width="15.42578125" style="93" customWidth="1"/>
    <col min="1029" max="1029" width="17.140625" style="93" customWidth="1"/>
    <col min="1030" max="1030" width="33.140625" style="93" customWidth="1"/>
    <col min="1031" max="1031" width="36.7109375" style="93" customWidth="1"/>
    <col min="1032" max="1280" width="9.140625" style="93"/>
    <col min="1281" max="1281" width="6.28515625" style="93" customWidth="1"/>
    <col min="1282" max="1282" width="35.7109375" style="93" customWidth="1"/>
    <col min="1283" max="1283" width="16.7109375" style="93" customWidth="1"/>
    <col min="1284" max="1284" width="15.42578125" style="93" customWidth="1"/>
    <col min="1285" max="1285" width="17.140625" style="93" customWidth="1"/>
    <col min="1286" max="1286" width="33.140625" style="93" customWidth="1"/>
    <col min="1287" max="1287" width="36.7109375" style="93" customWidth="1"/>
    <col min="1288" max="1536" width="9.140625" style="93"/>
    <col min="1537" max="1537" width="6.28515625" style="93" customWidth="1"/>
    <col min="1538" max="1538" width="35.7109375" style="93" customWidth="1"/>
    <col min="1539" max="1539" width="16.7109375" style="93" customWidth="1"/>
    <col min="1540" max="1540" width="15.42578125" style="93" customWidth="1"/>
    <col min="1541" max="1541" width="17.140625" style="93" customWidth="1"/>
    <col min="1542" max="1542" width="33.140625" style="93" customWidth="1"/>
    <col min="1543" max="1543" width="36.7109375" style="93" customWidth="1"/>
    <col min="1544" max="1792" width="9.140625" style="93"/>
    <col min="1793" max="1793" width="6.28515625" style="93" customWidth="1"/>
    <col min="1794" max="1794" width="35.7109375" style="93" customWidth="1"/>
    <col min="1795" max="1795" width="16.7109375" style="93" customWidth="1"/>
    <col min="1796" max="1796" width="15.42578125" style="93" customWidth="1"/>
    <col min="1797" max="1797" width="17.140625" style="93" customWidth="1"/>
    <col min="1798" max="1798" width="33.140625" style="93" customWidth="1"/>
    <col min="1799" max="1799" width="36.7109375" style="93" customWidth="1"/>
    <col min="1800" max="2048" width="9.140625" style="93"/>
    <col min="2049" max="2049" width="6.28515625" style="93" customWidth="1"/>
    <col min="2050" max="2050" width="35.7109375" style="93" customWidth="1"/>
    <col min="2051" max="2051" width="16.7109375" style="93" customWidth="1"/>
    <col min="2052" max="2052" width="15.42578125" style="93" customWidth="1"/>
    <col min="2053" max="2053" width="17.140625" style="93" customWidth="1"/>
    <col min="2054" max="2054" width="33.140625" style="93" customWidth="1"/>
    <col min="2055" max="2055" width="36.7109375" style="93" customWidth="1"/>
    <col min="2056" max="2304" width="9.140625" style="93"/>
    <col min="2305" max="2305" width="6.28515625" style="93" customWidth="1"/>
    <col min="2306" max="2306" width="35.7109375" style="93" customWidth="1"/>
    <col min="2307" max="2307" width="16.7109375" style="93" customWidth="1"/>
    <col min="2308" max="2308" width="15.42578125" style="93" customWidth="1"/>
    <col min="2309" max="2309" width="17.140625" style="93" customWidth="1"/>
    <col min="2310" max="2310" width="33.140625" style="93" customWidth="1"/>
    <col min="2311" max="2311" width="36.7109375" style="93" customWidth="1"/>
    <col min="2312" max="2560" width="9.140625" style="93"/>
    <col min="2561" max="2561" width="6.28515625" style="93" customWidth="1"/>
    <col min="2562" max="2562" width="35.7109375" style="93" customWidth="1"/>
    <col min="2563" max="2563" width="16.7109375" style="93" customWidth="1"/>
    <col min="2564" max="2564" width="15.42578125" style="93" customWidth="1"/>
    <col min="2565" max="2565" width="17.140625" style="93" customWidth="1"/>
    <col min="2566" max="2566" width="33.140625" style="93" customWidth="1"/>
    <col min="2567" max="2567" width="36.7109375" style="93" customWidth="1"/>
    <col min="2568" max="2816" width="9.140625" style="93"/>
    <col min="2817" max="2817" width="6.28515625" style="93" customWidth="1"/>
    <col min="2818" max="2818" width="35.7109375" style="93" customWidth="1"/>
    <col min="2819" max="2819" width="16.7109375" style="93" customWidth="1"/>
    <col min="2820" max="2820" width="15.42578125" style="93" customWidth="1"/>
    <col min="2821" max="2821" width="17.140625" style="93" customWidth="1"/>
    <col min="2822" max="2822" width="33.140625" style="93" customWidth="1"/>
    <col min="2823" max="2823" width="36.7109375" style="93" customWidth="1"/>
    <col min="2824" max="3072" width="9.140625" style="93"/>
    <col min="3073" max="3073" width="6.28515625" style="93" customWidth="1"/>
    <col min="3074" max="3074" width="35.7109375" style="93" customWidth="1"/>
    <col min="3075" max="3075" width="16.7109375" style="93" customWidth="1"/>
    <col min="3076" max="3076" width="15.42578125" style="93" customWidth="1"/>
    <col min="3077" max="3077" width="17.140625" style="93" customWidth="1"/>
    <col min="3078" max="3078" width="33.140625" style="93" customWidth="1"/>
    <col min="3079" max="3079" width="36.7109375" style="93" customWidth="1"/>
    <col min="3080" max="3328" width="9.140625" style="93"/>
    <col min="3329" max="3329" width="6.28515625" style="93" customWidth="1"/>
    <col min="3330" max="3330" width="35.7109375" style="93" customWidth="1"/>
    <col min="3331" max="3331" width="16.7109375" style="93" customWidth="1"/>
    <col min="3332" max="3332" width="15.42578125" style="93" customWidth="1"/>
    <col min="3333" max="3333" width="17.140625" style="93" customWidth="1"/>
    <col min="3334" max="3334" width="33.140625" style="93" customWidth="1"/>
    <col min="3335" max="3335" width="36.7109375" style="93" customWidth="1"/>
    <col min="3336" max="3584" width="9.140625" style="93"/>
    <col min="3585" max="3585" width="6.28515625" style="93" customWidth="1"/>
    <col min="3586" max="3586" width="35.7109375" style="93" customWidth="1"/>
    <col min="3587" max="3587" width="16.7109375" style="93" customWidth="1"/>
    <col min="3588" max="3588" width="15.42578125" style="93" customWidth="1"/>
    <col min="3589" max="3589" width="17.140625" style="93" customWidth="1"/>
    <col min="3590" max="3590" width="33.140625" style="93" customWidth="1"/>
    <col min="3591" max="3591" width="36.7109375" style="93" customWidth="1"/>
    <col min="3592" max="3840" width="9.140625" style="93"/>
    <col min="3841" max="3841" width="6.28515625" style="93" customWidth="1"/>
    <col min="3842" max="3842" width="35.7109375" style="93" customWidth="1"/>
    <col min="3843" max="3843" width="16.7109375" style="93" customWidth="1"/>
    <col min="3844" max="3844" width="15.42578125" style="93" customWidth="1"/>
    <col min="3845" max="3845" width="17.140625" style="93" customWidth="1"/>
    <col min="3846" max="3846" width="33.140625" style="93" customWidth="1"/>
    <col min="3847" max="3847" width="36.7109375" style="93" customWidth="1"/>
    <col min="3848" max="4096" width="9.140625" style="93"/>
    <col min="4097" max="4097" width="6.28515625" style="93" customWidth="1"/>
    <col min="4098" max="4098" width="35.7109375" style="93" customWidth="1"/>
    <col min="4099" max="4099" width="16.7109375" style="93" customWidth="1"/>
    <col min="4100" max="4100" width="15.42578125" style="93" customWidth="1"/>
    <col min="4101" max="4101" width="17.140625" style="93" customWidth="1"/>
    <col min="4102" max="4102" width="33.140625" style="93" customWidth="1"/>
    <col min="4103" max="4103" width="36.7109375" style="93" customWidth="1"/>
    <col min="4104" max="4352" width="9.140625" style="93"/>
    <col min="4353" max="4353" width="6.28515625" style="93" customWidth="1"/>
    <col min="4354" max="4354" width="35.7109375" style="93" customWidth="1"/>
    <col min="4355" max="4355" width="16.7109375" style="93" customWidth="1"/>
    <col min="4356" max="4356" width="15.42578125" style="93" customWidth="1"/>
    <col min="4357" max="4357" width="17.140625" style="93" customWidth="1"/>
    <col min="4358" max="4358" width="33.140625" style="93" customWidth="1"/>
    <col min="4359" max="4359" width="36.7109375" style="93" customWidth="1"/>
    <col min="4360" max="4608" width="9.140625" style="93"/>
    <col min="4609" max="4609" width="6.28515625" style="93" customWidth="1"/>
    <col min="4610" max="4610" width="35.7109375" style="93" customWidth="1"/>
    <col min="4611" max="4611" width="16.7109375" style="93" customWidth="1"/>
    <col min="4612" max="4612" width="15.42578125" style="93" customWidth="1"/>
    <col min="4613" max="4613" width="17.140625" style="93" customWidth="1"/>
    <col min="4614" max="4614" width="33.140625" style="93" customWidth="1"/>
    <col min="4615" max="4615" width="36.7109375" style="93" customWidth="1"/>
    <col min="4616" max="4864" width="9.140625" style="93"/>
    <col min="4865" max="4865" width="6.28515625" style="93" customWidth="1"/>
    <col min="4866" max="4866" width="35.7109375" style="93" customWidth="1"/>
    <col min="4867" max="4867" width="16.7109375" style="93" customWidth="1"/>
    <col min="4868" max="4868" width="15.42578125" style="93" customWidth="1"/>
    <col min="4869" max="4869" width="17.140625" style="93" customWidth="1"/>
    <col min="4870" max="4870" width="33.140625" style="93" customWidth="1"/>
    <col min="4871" max="4871" width="36.7109375" style="93" customWidth="1"/>
    <col min="4872" max="5120" width="9.140625" style="93"/>
    <col min="5121" max="5121" width="6.28515625" style="93" customWidth="1"/>
    <col min="5122" max="5122" width="35.7109375" style="93" customWidth="1"/>
    <col min="5123" max="5123" width="16.7109375" style="93" customWidth="1"/>
    <col min="5124" max="5124" width="15.42578125" style="93" customWidth="1"/>
    <col min="5125" max="5125" width="17.140625" style="93" customWidth="1"/>
    <col min="5126" max="5126" width="33.140625" style="93" customWidth="1"/>
    <col min="5127" max="5127" width="36.7109375" style="93" customWidth="1"/>
    <col min="5128" max="5376" width="9.140625" style="93"/>
    <col min="5377" max="5377" width="6.28515625" style="93" customWidth="1"/>
    <col min="5378" max="5378" width="35.7109375" style="93" customWidth="1"/>
    <col min="5379" max="5379" width="16.7109375" style="93" customWidth="1"/>
    <col min="5380" max="5380" width="15.42578125" style="93" customWidth="1"/>
    <col min="5381" max="5381" width="17.140625" style="93" customWidth="1"/>
    <col min="5382" max="5382" width="33.140625" style="93" customWidth="1"/>
    <col min="5383" max="5383" width="36.7109375" style="93" customWidth="1"/>
    <col min="5384" max="5632" width="9.140625" style="93"/>
    <col min="5633" max="5633" width="6.28515625" style="93" customWidth="1"/>
    <col min="5634" max="5634" width="35.7109375" style="93" customWidth="1"/>
    <col min="5635" max="5635" width="16.7109375" style="93" customWidth="1"/>
    <col min="5636" max="5636" width="15.42578125" style="93" customWidth="1"/>
    <col min="5637" max="5637" width="17.140625" style="93" customWidth="1"/>
    <col min="5638" max="5638" width="33.140625" style="93" customWidth="1"/>
    <col min="5639" max="5639" width="36.7109375" style="93" customWidth="1"/>
    <col min="5640" max="5888" width="9.140625" style="93"/>
    <col min="5889" max="5889" width="6.28515625" style="93" customWidth="1"/>
    <col min="5890" max="5890" width="35.7109375" style="93" customWidth="1"/>
    <col min="5891" max="5891" width="16.7109375" style="93" customWidth="1"/>
    <col min="5892" max="5892" width="15.42578125" style="93" customWidth="1"/>
    <col min="5893" max="5893" width="17.140625" style="93" customWidth="1"/>
    <col min="5894" max="5894" width="33.140625" style="93" customWidth="1"/>
    <col min="5895" max="5895" width="36.7109375" style="93" customWidth="1"/>
    <col min="5896" max="6144" width="9.140625" style="93"/>
    <col min="6145" max="6145" width="6.28515625" style="93" customWidth="1"/>
    <col min="6146" max="6146" width="35.7109375" style="93" customWidth="1"/>
    <col min="6147" max="6147" width="16.7109375" style="93" customWidth="1"/>
    <col min="6148" max="6148" width="15.42578125" style="93" customWidth="1"/>
    <col min="6149" max="6149" width="17.140625" style="93" customWidth="1"/>
    <col min="6150" max="6150" width="33.140625" style="93" customWidth="1"/>
    <col min="6151" max="6151" width="36.7109375" style="93" customWidth="1"/>
    <col min="6152" max="6400" width="9.140625" style="93"/>
    <col min="6401" max="6401" width="6.28515625" style="93" customWidth="1"/>
    <col min="6402" max="6402" width="35.7109375" style="93" customWidth="1"/>
    <col min="6403" max="6403" width="16.7109375" style="93" customWidth="1"/>
    <col min="6404" max="6404" width="15.42578125" style="93" customWidth="1"/>
    <col min="6405" max="6405" width="17.140625" style="93" customWidth="1"/>
    <col min="6406" max="6406" width="33.140625" style="93" customWidth="1"/>
    <col min="6407" max="6407" width="36.7109375" style="93" customWidth="1"/>
    <col min="6408" max="6656" width="9.140625" style="93"/>
    <col min="6657" max="6657" width="6.28515625" style="93" customWidth="1"/>
    <col min="6658" max="6658" width="35.7109375" style="93" customWidth="1"/>
    <col min="6659" max="6659" width="16.7109375" style="93" customWidth="1"/>
    <col min="6660" max="6660" width="15.42578125" style="93" customWidth="1"/>
    <col min="6661" max="6661" width="17.140625" style="93" customWidth="1"/>
    <col min="6662" max="6662" width="33.140625" style="93" customWidth="1"/>
    <col min="6663" max="6663" width="36.7109375" style="93" customWidth="1"/>
    <col min="6664" max="6912" width="9.140625" style="93"/>
    <col min="6913" max="6913" width="6.28515625" style="93" customWidth="1"/>
    <col min="6914" max="6914" width="35.7109375" style="93" customWidth="1"/>
    <col min="6915" max="6915" width="16.7109375" style="93" customWidth="1"/>
    <col min="6916" max="6916" width="15.42578125" style="93" customWidth="1"/>
    <col min="6917" max="6917" width="17.140625" style="93" customWidth="1"/>
    <col min="6918" max="6918" width="33.140625" style="93" customWidth="1"/>
    <col min="6919" max="6919" width="36.7109375" style="93" customWidth="1"/>
    <col min="6920" max="7168" width="9.140625" style="93"/>
    <col min="7169" max="7169" width="6.28515625" style="93" customWidth="1"/>
    <col min="7170" max="7170" width="35.7109375" style="93" customWidth="1"/>
    <col min="7171" max="7171" width="16.7109375" style="93" customWidth="1"/>
    <col min="7172" max="7172" width="15.42578125" style="93" customWidth="1"/>
    <col min="7173" max="7173" width="17.140625" style="93" customWidth="1"/>
    <col min="7174" max="7174" width="33.140625" style="93" customWidth="1"/>
    <col min="7175" max="7175" width="36.7109375" style="93" customWidth="1"/>
    <col min="7176" max="7424" width="9.140625" style="93"/>
    <col min="7425" max="7425" width="6.28515625" style="93" customWidth="1"/>
    <col min="7426" max="7426" width="35.7109375" style="93" customWidth="1"/>
    <col min="7427" max="7427" width="16.7109375" style="93" customWidth="1"/>
    <col min="7428" max="7428" width="15.42578125" style="93" customWidth="1"/>
    <col min="7429" max="7429" width="17.140625" style="93" customWidth="1"/>
    <col min="7430" max="7430" width="33.140625" style="93" customWidth="1"/>
    <col min="7431" max="7431" width="36.7109375" style="93" customWidth="1"/>
    <col min="7432" max="7680" width="9.140625" style="93"/>
    <col min="7681" max="7681" width="6.28515625" style="93" customWidth="1"/>
    <col min="7682" max="7682" width="35.7109375" style="93" customWidth="1"/>
    <col min="7683" max="7683" width="16.7109375" style="93" customWidth="1"/>
    <col min="7684" max="7684" width="15.42578125" style="93" customWidth="1"/>
    <col min="7685" max="7685" width="17.140625" style="93" customWidth="1"/>
    <col min="7686" max="7686" width="33.140625" style="93" customWidth="1"/>
    <col min="7687" max="7687" width="36.7109375" style="93" customWidth="1"/>
    <col min="7688" max="7936" width="9.140625" style="93"/>
    <col min="7937" max="7937" width="6.28515625" style="93" customWidth="1"/>
    <col min="7938" max="7938" width="35.7109375" style="93" customWidth="1"/>
    <col min="7939" max="7939" width="16.7109375" style="93" customWidth="1"/>
    <col min="7940" max="7940" width="15.42578125" style="93" customWidth="1"/>
    <col min="7941" max="7941" width="17.140625" style="93" customWidth="1"/>
    <col min="7942" max="7942" width="33.140625" style="93" customWidth="1"/>
    <col min="7943" max="7943" width="36.7109375" style="93" customWidth="1"/>
    <col min="7944" max="8192" width="9.140625" style="93"/>
    <col min="8193" max="8193" width="6.28515625" style="93" customWidth="1"/>
    <col min="8194" max="8194" width="35.7109375" style="93" customWidth="1"/>
    <col min="8195" max="8195" width="16.7109375" style="93" customWidth="1"/>
    <col min="8196" max="8196" width="15.42578125" style="93" customWidth="1"/>
    <col min="8197" max="8197" width="17.140625" style="93" customWidth="1"/>
    <col min="8198" max="8198" width="33.140625" style="93" customWidth="1"/>
    <col min="8199" max="8199" width="36.7109375" style="93" customWidth="1"/>
    <col min="8200" max="8448" width="9.140625" style="93"/>
    <col min="8449" max="8449" width="6.28515625" style="93" customWidth="1"/>
    <col min="8450" max="8450" width="35.7109375" style="93" customWidth="1"/>
    <col min="8451" max="8451" width="16.7109375" style="93" customWidth="1"/>
    <col min="8452" max="8452" width="15.42578125" style="93" customWidth="1"/>
    <col min="8453" max="8453" width="17.140625" style="93" customWidth="1"/>
    <col min="8454" max="8454" width="33.140625" style="93" customWidth="1"/>
    <col min="8455" max="8455" width="36.7109375" style="93" customWidth="1"/>
    <col min="8456" max="8704" width="9.140625" style="93"/>
    <col min="8705" max="8705" width="6.28515625" style="93" customWidth="1"/>
    <col min="8706" max="8706" width="35.7109375" style="93" customWidth="1"/>
    <col min="8707" max="8707" width="16.7109375" style="93" customWidth="1"/>
    <col min="8708" max="8708" width="15.42578125" style="93" customWidth="1"/>
    <col min="8709" max="8709" width="17.140625" style="93" customWidth="1"/>
    <col min="8710" max="8710" width="33.140625" style="93" customWidth="1"/>
    <col min="8711" max="8711" width="36.7109375" style="93" customWidth="1"/>
    <col min="8712" max="8960" width="9.140625" style="93"/>
    <col min="8961" max="8961" width="6.28515625" style="93" customWidth="1"/>
    <col min="8962" max="8962" width="35.7109375" style="93" customWidth="1"/>
    <col min="8963" max="8963" width="16.7109375" style="93" customWidth="1"/>
    <col min="8964" max="8964" width="15.42578125" style="93" customWidth="1"/>
    <col min="8965" max="8965" width="17.140625" style="93" customWidth="1"/>
    <col min="8966" max="8966" width="33.140625" style="93" customWidth="1"/>
    <col min="8967" max="8967" width="36.7109375" style="93" customWidth="1"/>
    <col min="8968" max="9216" width="9.140625" style="93"/>
    <col min="9217" max="9217" width="6.28515625" style="93" customWidth="1"/>
    <col min="9218" max="9218" width="35.7109375" style="93" customWidth="1"/>
    <col min="9219" max="9219" width="16.7109375" style="93" customWidth="1"/>
    <col min="9220" max="9220" width="15.42578125" style="93" customWidth="1"/>
    <col min="9221" max="9221" width="17.140625" style="93" customWidth="1"/>
    <col min="9222" max="9222" width="33.140625" style="93" customWidth="1"/>
    <col min="9223" max="9223" width="36.7109375" style="93" customWidth="1"/>
    <col min="9224" max="9472" width="9.140625" style="93"/>
    <col min="9473" max="9473" width="6.28515625" style="93" customWidth="1"/>
    <col min="9474" max="9474" width="35.7109375" style="93" customWidth="1"/>
    <col min="9475" max="9475" width="16.7109375" style="93" customWidth="1"/>
    <col min="9476" max="9476" width="15.42578125" style="93" customWidth="1"/>
    <col min="9477" max="9477" width="17.140625" style="93" customWidth="1"/>
    <col min="9478" max="9478" width="33.140625" style="93" customWidth="1"/>
    <col min="9479" max="9479" width="36.7109375" style="93" customWidth="1"/>
    <col min="9480" max="9728" width="9.140625" style="93"/>
    <col min="9729" max="9729" width="6.28515625" style="93" customWidth="1"/>
    <col min="9730" max="9730" width="35.7109375" style="93" customWidth="1"/>
    <col min="9731" max="9731" width="16.7109375" style="93" customWidth="1"/>
    <col min="9732" max="9732" width="15.42578125" style="93" customWidth="1"/>
    <col min="9733" max="9733" width="17.140625" style="93" customWidth="1"/>
    <col min="9734" max="9734" width="33.140625" style="93" customWidth="1"/>
    <col min="9735" max="9735" width="36.7109375" style="93" customWidth="1"/>
    <col min="9736" max="9984" width="9.140625" style="93"/>
    <col min="9985" max="9985" width="6.28515625" style="93" customWidth="1"/>
    <col min="9986" max="9986" width="35.7109375" style="93" customWidth="1"/>
    <col min="9987" max="9987" width="16.7109375" style="93" customWidth="1"/>
    <col min="9988" max="9988" width="15.42578125" style="93" customWidth="1"/>
    <col min="9989" max="9989" width="17.140625" style="93" customWidth="1"/>
    <col min="9990" max="9990" width="33.140625" style="93" customWidth="1"/>
    <col min="9991" max="9991" width="36.7109375" style="93" customWidth="1"/>
    <col min="9992" max="10240" width="9.140625" style="93"/>
    <col min="10241" max="10241" width="6.28515625" style="93" customWidth="1"/>
    <col min="10242" max="10242" width="35.7109375" style="93" customWidth="1"/>
    <col min="10243" max="10243" width="16.7109375" style="93" customWidth="1"/>
    <col min="10244" max="10244" width="15.42578125" style="93" customWidth="1"/>
    <col min="10245" max="10245" width="17.140625" style="93" customWidth="1"/>
    <col min="10246" max="10246" width="33.140625" style="93" customWidth="1"/>
    <col min="10247" max="10247" width="36.7109375" style="93" customWidth="1"/>
    <col min="10248" max="10496" width="9.140625" style="93"/>
    <col min="10497" max="10497" width="6.28515625" style="93" customWidth="1"/>
    <col min="10498" max="10498" width="35.7109375" style="93" customWidth="1"/>
    <col min="10499" max="10499" width="16.7109375" style="93" customWidth="1"/>
    <col min="10500" max="10500" width="15.42578125" style="93" customWidth="1"/>
    <col min="10501" max="10501" width="17.140625" style="93" customWidth="1"/>
    <col min="10502" max="10502" width="33.140625" style="93" customWidth="1"/>
    <col min="10503" max="10503" width="36.7109375" style="93" customWidth="1"/>
    <col min="10504" max="10752" width="9.140625" style="93"/>
    <col min="10753" max="10753" width="6.28515625" style="93" customWidth="1"/>
    <col min="10754" max="10754" width="35.7109375" style="93" customWidth="1"/>
    <col min="10755" max="10755" width="16.7109375" style="93" customWidth="1"/>
    <col min="10756" max="10756" width="15.42578125" style="93" customWidth="1"/>
    <col min="10757" max="10757" width="17.140625" style="93" customWidth="1"/>
    <col min="10758" max="10758" width="33.140625" style="93" customWidth="1"/>
    <col min="10759" max="10759" width="36.7109375" style="93" customWidth="1"/>
    <col min="10760" max="11008" width="9.140625" style="93"/>
    <col min="11009" max="11009" width="6.28515625" style="93" customWidth="1"/>
    <col min="11010" max="11010" width="35.7109375" style="93" customWidth="1"/>
    <col min="11011" max="11011" width="16.7109375" style="93" customWidth="1"/>
    <col min="11012" max="11012" width="15.42578125" style="93" customWidth="1"/>
    <col min="11013" max="11013" width="17.140625" style="93" customWidth="1"/>
    <col min="11014" max="11014" width="33.140625" style="93" customWidth="1"/>
    <col min="11015" max="11015" width="36.7109375" style="93" customWidth="1"/>
    <col min="11016" max="11264" width="9.140625" style="93"/>
    <col min="11265" max="11265" width="6.28515625" style="93" customWidth="1"/>
    <col min="11266" max="11266" width="35.7109375" style="93" customWidth="1"/>
    <col min="11267" max="11267" width="16.7109375" style="93" customWidth="1"/>
    <col min="11268" max="11268" width="15.42578125" style="93" customWidth="1"/>
    <col min="11269" max="11269" width="17.140625" style="93" customWidth="1"/>
    <col min="11270" max="11270" width="33.140625" style="93" customWidth="1"/>
    <col min="11271" max="11271" width="36.7109375" style="93" customWidth="1"/>
    <col min="11272" max="11520" width="9.140625" style="93"/>
    <col min="11521" max="11521" width="6.28515625" style="93" customWidth="1"/>
    <col min="11522" max="11522" width="35.7109375" style="93" customWidth="1"/>
    <col min="11523" max="11523" width="16.7109375" style="93" customWidth="1"/>
    <col min="11524" max="11524" width="15.42578125" style="93" customWidth="1"/>
    <col min="11525" max="11525" width="17.140625" style="93" customWidth="1"/>
    <col min="11526" max="11526" width="33.140625" style="93" customWidth="1"/>
    <col min="11527" max="11527" width="36.7109375" style="93" customWidth="1"/>
    <col min="11528" max="11776" width="9.140625" style="93"/>
    <col min="11777" max="11777" width="6.28515625" style="93" customWidth="1"/>
    <col min="11778" max="11778" width="35.7109375" style="93" customWidth="1"/>
    <col min="11779" max="11779" width="16.7109375" style="93" customWidth="1"/>
    <col min="11780" max="11780" width="15.42578125" style="93" customWidth="1"/>
    <col min="11781" max="11781" width="17.140625" style="93" customWidth="1"/>
    <col min="11782" max="11782" width="33.140625" style="93" customWidth="1"/>
    <col min="11783" max="11783" width="36.7109375" style="93" customWidth="1"/>
    <col min="11784" max="12032" width="9.140625" style="93"/>
    <col min="12033" max="12033" width="6.28515625" style="93" customWidth="1"/>
    <col min="12034" max="12034" width="35.7109375" style="93" customWidth="1"/>
    <col min="12035" max="12035" width="16.7109375" style="93" customWidth="1"/>
    <col min="12036" max="12036" width="15.42578125" style="93" customWidth="1"/>
    <col min="12037" max="12037" width="17.140625" style="93" customWidth="1"/>
    <col min="12038" max="12038" width="33.140625" style="93" customWidth="1"/>
    <col min="12039" max="12039" width="36.7109375" style="93" customWidth="1"/>
    <col min="12040" max="12288" width="9.140625" style="93"/>
    <col min="12289" max="12289" width="6.28515625" style="93" customWidth="1"/>
    <col min="12290" max="12290" width="35.7109375" style="93" customWidth="1"/>
    <col min="12291" max="12291" width="16.7109375" style="93" customWidth="1"/>
    <col min="12292" max="12292" width="15.42578125" style="93" customWidth="1"/>
    <col min="12293" max="12293" width="17.140625" style="93" customWidth="1"/>
    <col min="12294" max="12294" width="33.140625" style="93" customWidth="1"/>
    <col min="12295" max="12295" width="36.7109375" style="93" customWidth="1"/>
    <col min="12296" max="12544" width="9.140625" style="93"/>
    <col min="12545" max="12545" width="6.28515625" style="93" customWidth="1"/>
    <col min="12546" max="12546" width="35.7109375" style="93" customWidth="1"/>
    <col min="12547" max="12547" width="16.7109375" style="93" customWidth="1"/>
    <col min="12548" max="12548" width="15.42578125" style="93" customWidth="1"/>
    <col min="12549" max="12549" width="17.140625" style="93" customWidth="1"/>
    <col min="12550" max="12550" width="33.140625" style="93" customWidth="1"/>
    <col min="12551" max="12551" width="36.7109375" style="93" customWidth="1"/>
    <col min="12552" max="12800" width="9.140625" style="93"/>
    <col min="12801" max="12801" width="6.28515625" style="93" customWidth="1"/>
    <col min="12802" max="12802" width="35.7109375" style="93" customWidth="1"/>
    <col min="12803" max="12803" width="16.7109375" style="93" customWidth="1"/>
    <col min="12804" max="12804" width="15.42578125" style="93" customWidth="1"/>
    <col min="12805" max="12805" width="17.140625" style="93" customWidth="1"/>
    <col min="12806" max="12806" width="33.140625" style="93" customWidth="1"/>
    <col min="12807" max="12807" width="36.7109375" style="93" customWidth="1"/>
    <col min="12808" max="13056" width="9.140625" style="93"/>
    <col min="13057" max="13057" width="6.28515625" style="93" customWidth="1"/>
    <col min="13058" max="13058" width="35.7109375" style="93" customWidth="1"/>
    <col min="13059" max="13059" width="16.7109375" style="93" customWidth="1"/>
    <col min="13060" max="13060" width="15.42578125" style="93" customWidth="1"/>
    <col min="13061" max="13061" width="17.140625" style="93" customWidth="1"/>
    <col min="13062" max="13062" width="33.140625" style="93" customWidth="1"/>
    <col min="13063" max="13063" width="36.7109375" style="93" customWidth="1"/>
    <col min="13064" max="13312" width="9.140625" style="93"/>
    <col min="13313" max="13313" width="6.28515625" style="93" customWidth="1"/>
    <col min="13314" max="13314" width="35.7109375" style="93" customWidth="1"/>
    <col min="13315" max="13315" width="16.7109375" style="93" customWidth="1"/>
    <col min="13316" max="13316" width="15.42578125" style="93" customWidth="1"/>
    <col min="13317" max="13317" width="17.140625" style="93" customWidth="1"/>
    <col min="13318" max="13318" width="33.140625" style="93" customWidth="1"/>
    <col min="13319" max="13319" width="36.7109375" style="93" customWidth="1"/>
    <col min="13320" max="13568" width="9.140625" style="93"/>
    <col min="13569" max="13569" width="6.28515625" style="93" customWidth="1"/>
    <col min="13570" max="13570" width="35.7109375" style="93" customWidth="1"/>
    <col min="13571" max="13571" width="16.7109375" style="93" customWidth="1"/>
    <col min="13572" max="13572" width="15.42578125" style="93" customWidth="1"/>
    <col min="13573" max="13573" width="17.140625" style="93" customWidth="1"/>
    <col min="13574" max="13574" width="33.140625" style="93" customWidth="1"/>
    <col min="13575" max="13575" width="36.7109375" style="93" customWidth="1"/>
    <col min="13576" max="13824" width="9.140625" style="93"/>
    <col min="13825" max="13825" width="6.28515625" style="93" customWidth="1"/>
    <col min="13826" max="13826" width="35.7109375" style="93" customWidth="1"/>
    <col min="13827" max="13827" width="16.7109375" style="93" customWidth="1"/>
    <col min="13828" max="13828" width="15.42578125" style="93" customWidth="1"/>
    <col min="13829" max="13829" width="17.140625" style="93" customWidth="1"/>
    <col min="13830" max="13830" width="33.140625" style="93" customWidth="1"/>
    <col min="13831" max="13831" width="36.7109375" style="93" customWidth="1"/>
    <col min="13832" max="14080" width="9.140625" style="93"/>
    <col min="14081" max="14081" width="6.28515625" style="93" customWidth="1"/>
    <col min="14082" max="14082" width="35.7109375" style="93" customWidth="1"/>
    <col min="14083" max="14083" width="16.7109375" style="93" customWidth="1"/>
    <col min="14084" max="14084" width="15.42578125" style="93" customWidth="1"/>
    <col min="14085" max="14085" width="17.140625" style="93" customWidth="1"/>
    <col min="14086" max="14086" width="33.140625" style="93" customWidth="1"/>
    <col min="14087" max="14087" width="36.7109375" style="93" customWidth="1"/>
    <col min="14088" max="14336" width="9.140625" style="93"/>
    <col min="14337" max="14337" width="6.28515625" style="93" customWidth="1"/>
    <col min="14338" max="14338" width="35.7109375" style="93" customWidth="1"/>
    <col min="14339" max="14339" width="16.7109375" style="93" customWidth="1"/>
    <col min="14340" max="14340" width="15.42578125" style="93" customWidth="1"/>
    <col min="14341" max="14341" width="17.140625" style="93" customWidth="1"/>
    <col min="14342" max="14342" width="33.140625" style="93" customWidth="1"/>
    <col min="14343" max="14343" width="36.7109375" style="93" customWidth="1"/>
    <col min="14344" max="14592" width="9.140625" style="93"/>
    <col min="14593" max="14593" width="6.28515625" style="93" customWidth="1"/>
    <col min="14594" max="14594" width="35.7109375" style="93" customWidth="1"/>
    <col min="14595" max="14595" width="16.7109375" style="93" customWidth="1"/>
    <col min="14596" max="14596" width="15.42578125" style="93" customWidth="1"/>
    <col min="14597" max="14597" width="17.140625" style="93" customWidth="1"/>
    <col min="14598" max="14598" width="33.140625" style="93" customWidth="1"/>
    <col min="14599" max="14599" width="36.7109375" style="93" customWidth="1"/>
    <col min="14600" max="14848" width="9.140625" style="93"/>
    <col min="14849" max="14849" width="6.28515625" style="93" customWidth="1"/>
    <col min="14850" max="14850" width="35.7109375" style="93" customWidth="1"/>
    <col min="14851" max="14851" width="16.7109375" style="93" customWidth="1"/>
    <col min="14852" max="14852" width="15.42578125" style="93" customWidth="1"/>
    <col min="14853" max="14853" width="17.140625" style="93" customWidth="1"/>
    <col min="14854" max="14854" width="33.140625" style="93" customWidth="1"/>
    <col min="14855" max="14855" width="36.7109375" style="93" customWidth="1"/>
    <col min="14856" max="15104" width="9.140625" style="93"/>
    <col min="15105" max="15105" width="6.28515625" style="93" customWidth="1"/>
    <col min="15106" max="15106" width="35.7109375" style="93" customWidth="1"/>
    <col min="15107" max="15107" width="16.7109375" style="93" customWidth="1"/>
    <col min="15108" max="15108" width="15.42578125" style="93" customWidth="1"/>
    <col min="15109" max="15109" width="17.140625" style="93" customWidth="1"/>
    <col min="15110" max="15110" width="33.140625" style="93" customWidth="1"/>
    <col min="15111" max="15111" width="36.7109375" style="93" customWidth="1"/>
    <col min="15112" max="15360" width="9.140625" style="93"/>
    <col min="15361" max="15361" width="6.28515625" style="93" customWidth="1"/>
    <col min="15362" max="15362" width="35.7109375" style="93" customWidth="1"/>
    <col min="15363" max="15363" width="16.7109375" style="93" customWidth="1"/>
    <col min="15364" max="15364" width="15.42578125" style="93" customWidth="1"/>
    <col min="15365" max="15365" width="17.140625" style="93" customWidth="1"/>
    <col min="15366" max="15366" width="33.140625" style="93" customWidth="1"/>
    <col min="15367" max="15367" width="36.7109375" style="93" customWidth="1"/>
    <col min="15368" max="15616" width="9.140625" style="93"/>
    <col min="15617" max="15617" width="6.28515625" style="93" customWidth="1"/>
    <col min="15618" max="15618" width="35.7109375" style="93" customWidth="1"/>
    <col min="15619" max="15619" width="16.7109375" style="93" customWidth="1"/>
    <col min="15620" max="15620" width="15.42578125" style="93" customWidth="1"/>
    <col min="15621" max="15621" width="17.140625" style="93" customWidth="1"/>
    <col min="15622" max="15622" width="33.140625" style="93" customWidth="1"/>
    <col min="15623" max="15623" width="36.7109375" style="93" customWidth="1"/>
    <col min="15624" max="15872" width="9.140625" style="93"/>
    <col min="15873" max="15873" width="6.28515625" style="93" customWidth="1"/>
    <col min="15874" max="15874" width="35.7109375" style="93" customWidth="1"/>
    <col min="15875" max="15875" width="16.7109375" style="93" customWidth="1"/>
    <col min="15876" max="15876" width="15.42578125" style="93" customWidth="1"/>
    <col min="15877" max="15877" width="17.140625" style="93" customWidth="1"/>
    <col min="15878" max="15878" width="33.140625" style="93" customWidth="1"/>
    <col min="15879" max="15879" width="36.7109375" style="93" customWidth="1"/>
    <col min="15880" max="16128" width="9.140625" style="93"/>
    <col min="16129" max="16129" width="6.28515625" style="93" customWidth="1"/>
    <col min="16130" max="16130" width="35.7109375" style="93" customWidth="1"/>
    <col min="16131" max="16131" width="16.7109375" style="93" customWidth="1"/>
    <col min="16132" max="16132" width="15.42578125" style="93" customWidth="1"/>
    <col min="16133" max="16133" width="17.140625" style="93" customWidth="1"/>
    <col min="16134" max="16134" width="33.140625" style="93" customWidth="1"/>
    <col min="16135" max="16135" width="36.7109375" style="93" customWidth="1"/>
    <col min="16136" max="16384" width="9.140625" style="93"/>
  </cols>
  <sheetData>
    <row r="1" spans="1:7" ht="21" customHeight="1">
      <c r="A1" s="1034" t="s">
        <v>443</v>
      </c>
      <c r="B1" s="1034"/>
      <c r="C1" s="1034"/>
      <c r="D1" s="1034"/>
      <c r="E1" s="1034"/>
      <c r="F1" s="1034"/>
    </row>
    <row r="2" spans="1:7" s="175" customFormat="1">
      <c r="A2" s="1078" t="s">
        <v>69</v>
      </c>
      <c r="B2" s="1078"/>
      <c r="C2" s="1078"/>
      <c r="D2" s="1078"/>
      <c r="E2" s="1078"/>
      <c r="F2" s="1078"/>
      <c r="G2" s="92"/>
    </row>
    <row r="3" spans="1:7" s="175" customFormat="1">
      <c r="A3" s="1078" t="e">
        <f>'B6.Gtv'!A3</f>
        <v>#REF!</v>
      </c>
      <c r="B3" s="1078"/>
      <c r="C3" s="1078"/>
      <c r="D3" s="1078"/>
      <c r="E3" s="1078"/>
      <c r="F3" s="1078"/>
      <c r="G3" s="92"/>
    </row>
    <row r="4" spans="1:7" s="175" customFormat="1">
      <c r="A4" s="1079" t="s">
        <v>400</v>
      </c>
      <c r="B4" s="1079"/>
      <c r="C4" s="1079"/>
      <c r="D4" s="1079"/>
      <c r="E4" s="1079"/>
      <c r="F4" s="1079"/>
      <c r="G4" s="92"/>
    </row>
    <row r="5" spans="1:7" s="227" customFormat="1" ht="33">
      <c r="A5" s="254" t="s">
        <v>1</v>
      </c>
      <c r="B5" s="254" t="s">
        <v>409</v>
      </c>
      <c r="C5" s="254" t="s">
        <v>4</v>
      </c>
      <c r="D5" s="254" t="s">
        <v>5</v>
      </c>
      <c r="E5" s="254" t="s">
        <v>6</v>
      </c>
      <c r="F5" s="254" t="s">
        <v>7</v>
      </c>
    </row>
    <row r="6" spans="1:7" s="246" customFormat="1" ht="25.5" hidden="1" customHeight="1">
      <c r="A6" s="234" t="s">
        <v>220</v>
      </c>
      <c r="B6" s="242" t="s">
        <v>403</v>
      </c>
      <c r="C6" s="243"/>
      <c r="D6" s="243"/>
      <c r="E6" s="244">
        <f>SUM(C6:D6)</f>
        <v>0</v>
      </c>
      <c r="F6" s="244"/>
      <c r="G6" s="245"/>
    </row>
    <row r="7" spans="1:7" s="246" customFormat="1" ht="30.75" customHeight="1">
      <c r="A7" s="251" t="s">
        <v>219</v>
      </c>
      <c r="B7" s="247" t="s">
        <v>418</v>
      </c>
      <c r="C7" s="248">
        <v>1000000</v>
      </c>
      <c r="D7" s="248">
        <v>0</v>
      </c>
      <c r="E7" s="243">
        <f>C7+D7</f>
        <v>1000000</v>
      </c>
      <c r="F7" s="249" t="s">
        <v>404</v>
      </c>
      <c r="G7" s="250" t="s">
        <v>405</v>
      </c>
    </row>
    <row r="8" spans="1:7" s="246" customFormat="1" ht="31.5">
      <c r="A8" s="251" t="s">
        <v>220</v>
      </c>
      <c r="B8" s="247" t="s">
        <v>406</v>
      </c>
      <c r="C8" s="248">
        <v>1000000</v>
      </c>
      <c r="D8" s="248">
        <v>0</v>
      </c>
      <c r="E8" s="243">
        <f>C8+D8</f>
        <v>1000000</v>
      </c>
      <c r="F8" s="249" t="s">
        <v>404</v>
      </c>
      <c r="G8" s="250" t="s">
        <v>405</v>
      </c>
    </row>
    <row r="9" spans="1:7" s="246" customFormat="1" ht="31.5">
      <c r="A9" s="251" t="s">
        <v>221</v>
      </c>
      <c r="B9" s="247" t="s">
        <v>20</v>
      </c>
      <c r="C9" s="248">
        <f>DMTV!B16</f>
        <v>8977500</v>
      </c>
      <c r="D9" s="248">
        <v>0</v>
      </c>
      <c r="E9" s="244">
        <f>C9+D9</f>
        <v>8977500</v>
      </c>
      <c r="F9" s="300" t="s">
        <v>419</v>
      </c>
      <c r="G9" s="250"/>
    </row>
    <row r="10" spans="1:7" ht="17.25" thickBot="1">
      <c r="A10" s="237"/>
      <c r="B10" s="238" t="s">
        <v>22</v>
      </c>
      <c r="C10" s="239">
        <f>SUM(C7:C9)</f>
        <v>10977500</v>
      </c>
      <c r="D10" s="239">
        <f>SUM(D7:D9)</f>
        <v>0</v>
      </c>
      <c r="E10" s="239">
        <f>SUM(E7:E9)</f>
        <v>10977500</v>
      </c>
      <c r="F10" s="239"/>
    </row>
    <row r="12" spans="1:7">
      <c r="B12" s="252" t="s">
        <v>407</v>
      </c>
      <c r="C12" s="93" t="e">
        <f>'B6.Gtv'!#REF!</f>
        <v>#REF!</v>
      </c>
    </row>
    <row r="13" spans="1:7">
      <c r="A13" s="218"/>
      <c r="B13" s="252" t="s">
        <v>408</v>
      </c>
      <c r="C13" s="253" t="e">
        <f>#REF!</f>
        <v>#REF!</v>
      </c>
      <c r="D13" s="240"/>
      <c r="E13" s="240"/>
    </row>
    <row r="14" spans="1:7" s="92" customFormat="1">
      <c r="A14" s="218"/>
      <c r="B14" s="241"/>
      <c r="C14" s="240"/>
      <c r="D14" s="240"/>
      <c r="E14" s="240"/>
      <c r="F14" s="93"/>
    </row>
    <row r="15" spans="1:7" s="92" customFormat="1">
      <c r="A15" s="218"/>
      <c r="B15" s="241"/>
      <c r="C15" s="240"/>
      <c r="D15" s="240"/>
      <c r="E15" s="240"/>
      <c r="F15" s="93"/>
    </row>
    <row r="16" spans="1:7" s="92" customFormat="1">
      <c r="A16" s="1080"/>
      <c r="B16" s="1080"/>
      <c r="C16" s="1080"/>
      <c r="D16" s="1080"/>
      <c r="E16" s="1080"/>
      <c r="F16" s="1080"/>
    </row>
  </sheetData>
  <mergeCells count="7">
    <mergeCell ref="A1:F1"/>
    <mergeCell ref="A2:F2"/>
    <mergeCell ref="A3:F3"/>
    <mergeCell ref="A4:F4"/>
    <mergeCell ref="A16:B16"/>
    <mergeCell ref="C16:D16"/>
    <mergeCell ref="E16:F16"/>
  </mergeCells>
  <pageMargins left="0.38" right="0.2" top="0.2" bottom="1" header="0.2" footer="0.5"/>
  <pageSetup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I30"/>
  <sheetViews>
    <sheetView zoomScaleNormal="100" workbookViewId="0">
      <selection activeCell="C15" sqref="C15"/>
    </sheetView>
  </sheetViews>
  <sheetFormatPr defaultColWidth="8.85546875" defaultRowHeight="12.75"/>
  <cols>
    <col min="1" max="1" width="28.28515625" style="12" customWidth="1"/>
    <col min="2" max="2" width="14" style="13" customWidth="1"/>
    <col min="3" max="3" width="13.42578125" style="19" customWidth="1"/>
    <col min="4" max="4" width="15" style="12" bestFit="1" customWidth="1"/>
    <col min="5" max="5" width="13.28515625" style="12" customWidth="1"/>
    <col min="6" max="6" width="14.42578125" style="19" customWidth="1"/>
    <col min="7" max="7" width="15" style="12" customWidth="1"/>
    <col min="8" max="8" width="15.42578125" style="12" customWidth="1"/>
    <col min="9" max="9" width="14.85546875" style="12" bestFit="1" customWidth="1"/>
    <col min="10" max="253" width="9.140625" style="12"/>
    <col min="254" max="254" width="28.28515625" style="12" customWidth="1"/>
    <col min="255" max="255" width="14" style="12" customWidth="1"/>
    <col min="256" max="256" width="14" style="12" bestFit="1" customWidth="1"/>
    <col min="257" max="259" width="15" style="12" bestFit="1" customWidth="1"/>
    <col min="260" max="260" width="27.7109375" style="12" bestFit="1" customWidth="1"/>
    <col min="261" max="263" width="15" style="12" bestFit="1" customWidth="1"/>
    <col min="264" max="264" width="12.28515625" style="12" bestFit="1" customWidth="1"/>
    <col min="265" max="265" width="14.85546875" style="12" bestFit="1" customWidth="1"/>
    <col min="266" max="509" width="9.140625" style="12"/>
    <col min="510" max="510" width="28.28515625" style="12" customWidth="1"/>
    <col min="511" max="511" width="14" style="12" customWidth="1"/>
    <col min="512" max="512" width="14" style="12" bestFit="1" customWidth="1"/>
    <col min="513" max="515" width="15" style="12" bestFit="1" customWidth="1"/>
    <col min="516" max="516" width="27.7109375" style="12" bestFit="1" customWidth="1"/>
    <col min="517" max="519" width="15" style="12" bestFit="1" customWidth="1"/>
    <col min="520" max="520" width="12.28515625" style="12" bestFit="1" customWidth="1"/>
    <col min="521" max="521" width="14.85546875" style="12" bestFit="1" customWidth="1"/>
    <col min="522" max="765" width="9.140625" style="12"/>
    <col min="766" max="766" width="28.28515625" style="12" customWidth="1"/>
    <col min="767" max="767" width="14" style="12" customWidth="1"/>
    <col min="768" max="768" width="14" style="12" bestFit="1" customWidth="1"/>
    <col min="769" max="771" width="15" style="12" bestFit="1" customWidth="1"/>
    <col min="772" max="772" width="27.7109375" style="12" bestFit="1" customWidth="1"/>
    <col min="773" max="775" width="15" style="12" bestFit="1" customWidth="1"/>
    <col min="776" max="776" width="12.28515625" style="12" bestFit="1" customWidth="1"/>
    <col min="777" max="777" width="14.85546875" style="12" bestFit="1" customWidth="1"/>
    <col min="778" max="1021" width="9.140625" style="12"/>
    <col min="1022" max="1022" width="28.28515625" style="12" customWidth="1"/>
    <col min="1023" max="1023" width="14" style="12" customWidth="1"/>
    <col min="1024" max="1024" width="14" style="12" bestFit="1" customWidth="1"/>
    <col min="1025" max="1027" width="15" style="12" bestFit="1" customWidth="1"/>
    <col min="1028" max="1028" width="27.7109375" style="12" bestFit="1" customWidth="1"/>
    <col min="1029" max="1031" width="15" style="12" bestFit="1" customWidth="1"/>
    <col min="1032" max="1032" width="12.28515625" style="12" bestFit="1" customWidth="1"/>
    <col min="1033" max="1033" width="14.85546875" style="12" bestFit="1" customWidth="1"/>
    <col min="1034" max="1277" width="9.140625" style="12"/>
    <col min="1278" max="1278" width="28.28515625" style="12" customWidth="1"/>
    <col min="1279" max="1279" width="14" style="12" customWidth="1"/>
    <col min="1280" max="1280" width="14" style="12" bestFit="1" customWidth="1"/>
    <col min="1281" max="1283" width="15" style="12" bestFit="1" customWidth="1"/>
    <col min="1284" max="1284" width="27.7109375" style="12" bestFit="1" customWidth="1"/>
    <col min="1285" max="1287" width="15" style="12" bestFit="1" customWidth="1"/>
    <col min="1288" max="1288" width="12.28515625" style="12" bestFit="1" customWidth="1"/>
    <col min="1289" max="1289" width="14.85546875" style="12" bestFit="1" customWidth="1"/>
    <col min="1290" max="1533" width="9.140625" style="12"/>
    <col min="1534" max="1534" width="28.28515625" style="12" customWidth="1"/>
    <col min="1535" max="1535" width="14" style="12" customWidth="1"/>
    <col min="1536" max="1536" width="14" style="12" bestFit="1" customWidth="1"/>
    <col min="1537" max="1539" width="15" style="12" bestFit="1" customWidth="1"/>
    <col min="1540" max="1540" width="27.7109375" style="12" bestFit="1" customWidth="1"/>
    <col min="1541" max="1543" width="15" style="12" bestFit="1" customWidth="1"/>
    <col min="1544" max="1544" width="12.28515625" style="12" bestFit="1" customWidth="1"/>
    <col min="1545" max="1545" width="14.85546875" style="12" bestFit="1" customWidth="1"/>
    <col min="1546" max="1789" width="9.140625" style="12"/>
    <col min="1790" max="1790" width="28.28515625" style="12" customWidth="1"/>
    <col min="1791" max="1791" width="14" style="12" customWidth="1"/>
    <col min="1792" max="1792" width="14" style="12" bestFit="1" customWidth="1"/>
    <col min="1793" max="1795" width="15" style="12" bestFit="1" customWidth="1"/>
    <col min="1796" max="1796" width="27.7109375" style="12" bestFit="1" customWidth="1"/>
    <col min="1797" max="1799" width="15" style="12" bestFit="1" customWidth="1"/>
    <col min="1800" max="1800" width="12.28515625" style="12" bestFit="1" customWidth="1"/>
    <col min="1801" max="1801" width="14.85546875" style="12" bestFit="1" customWidth="1"/>
    <col min="1802" max="2045" width="9.140625" style="12"/>
    <col min="2046" max="2046" width="28.28515625" style="12" customWidth="1"/>
    <col min="2047" max="2047" width="14" style="12" customWidth="1"/>
    <col min="2048" max="2048" width="14" style="12" bestFit="1" customWidth="1"/>
    <col min="2049" max="2051" width="15" style="12" bestFit="1" customWidth="1"/>
    <col min="2052" max="2052" width="27.7109375" style="12" bestFit="1" customWidth="1"/>
    <col min="2053" max="2055" width="15" style="12" bestFit="1" customWidth="1"/>
    <col min="2056" max="2056" width="12.28515625" style="12" bestFit="1" customWidth="1"/>
    <col min="2057" max="2057" width="14.85546875" style="12" bestFit="1" customWidth="1"/>
    <col min="2058" max="2301" width="9.140625" style="12"/>
    <col min="2302" max="2302" width="28.28515625" style="12" customWidth="1"/>
    <col min="2303" max="2303" width="14" style="12" customWidth="1"/>
    <col min="2304" max="2304" width="14" style="12" bestFit="1" customWidth="1"/>
    <col min="2305" max="2307" width="15" style="12" bestFit="1" customWidth="1"/>
    <col min="2308" max="2308" width="27.7109375" style="12" bestFit="1" customWidth="1"/>
    <col min="2309" max="2311" width="15" style="12" bestFit="1" customWidth="1"/>
    <col min="2312" max="2312" width="12.28515625" style="12" bestFit="1" customWidth="1"/>
    <col min="2313" max="2313" width="14.85546875" style="12" bestFit="1" customWidth="1"/>
    <col min="2314" max="2557" width="9.140625" style="12"/>
    <col min="2558" max="2558" width="28.28515625" style="12" customWidth="1"/>
    <col min="2559" max="2559" width="14" style="12" customWidth="1"/>
    <col min="2560" max="2560" width="14" style="12" bestFit="1" customWidth="1"/>
    <col min="2561" max="2563" width="15" style="12" bestFit="1" customWidth="1"/>
    <col min="2564" max="2564" width="27.7109375" style="12" bestFit="1" customWidth="1"/>
    <col min="2565" max="2567" width="15" style="12" bestFit="1" customWidth="1"/>
    <col min="2568" max="2568" width="12.28515625" style="12" bestFit="1" customWidth="1"/>
    <col min="2569" max="2569" width="14.85546875" style="12" bestFit="1" customWidth="1"/>
    <col min="2570" max="2813" width="9.140625" style="12"/>
    <col min="2814" max="2814" width="28.28515625" style="12" customWidth="1"/>
    <col min="2815" max="2815" width="14" style="12" customWidth="1"/>
    <col min="2816" max="2816" width="14" style="12" bestFit="1" customWidth="1"/>
    <col min="2817" max="2819" width="15" style="12" bestFit="1" customWidth="1"/>
    <col min="2820" max="2820" width="27.7109375" style="12" bestFit="1" customWidth="1"/>
    <col min="2821" max="2823" width="15" style="12" bestFit="1" customWidth="1"/>
    <col min="2824" max="2824" width="12.28515625" style="12" bestFit="1" customWidth="1"/>
    <col min="2825" max="2825" width="14.85546875" style="12" bestFit="1" customWidth="1"/>
    <col min="2826" max="3069" width="9.140625" style="12"/>
    <col min="3070" max="3070" width="28.28515625" style="12" customWidth="1"/>
    <col min="3071" max="3071" width="14" style="12" customWidth="1"/>
    <col min="3072" max="3072" width="14" style="12" bestFit="1" customWidth="1"/>
    <col min="3073" max="3075" width="15" style="12" bestFit="1" customWidth="1"/>
    <col min="3076" max="3076" width="27.7109375" style="12" bestFit="1" customWidth="1"/>
    <col min="3077" max="3079" width="15" style="12" bestFit="1" customWidth="1"/>
    <col min="3080" max="3080" width="12.28515625" style="12" bestFit="1" customWidth="1"/>
    <col min="3081" max="3081" width="14.85546875" style="12" bestFit="1" customWidth="1"/>
    <col min="3082" max="3325" width="9.140625" style="12"/>
    <col min="3326" max="3326" width="28.28515625" style="12" customWidth="1"/>
    <col min="3327" max="3327" width="14" style="12" customWidth="1"/>
    <col min="3328" max="3328" width="14" style="12" bestFit="1" customWidth="1"/>
    <col min="3329" max="3331" width="15" style="12" bestFit="1" customWidth="1"/>
    <col min="3332" max="3332" width="27.7109375" style="12" bestFit="1" customWidth="1"/>
    <col min="3333" max="3335" width="15" style="12" bestFit="1" customWidth="1"/>
    <col min="3336" max="3336" width="12.28515625" style="12" bestFit="1" customWidth="1"/>
    <col min="3337" max="3337" width="14.85546875" style="12" bestFit="1" customWidth="1"/>
    <col min="3338" max="3581" width="9.140625" style="12"/>
    <col min="3582" max="3582" width="28.28515625" style="12" customWidth="1"/>
    <col min="3583" max="3583" width="14" style="12" customWidth="1"/>
    <col min="3584" max="3584" width="14" style="12" bestFit="1" customWidth="1"/>
    <col min="3585" max="3587" width="15" style="12" bestFit="1" customWidth="1"/>
    <col min="3588" max="3588" width="27.7109375" style="12" bestFit="1" customWidth="1"/>
    <col min="3589" max="3591" width="15" style="12" bestFit="1" customWidth="1"/>
    <col min="3592" max="3592" width="12.28515625" style="12" bestFit="1" customWidth="1"/>
    <col min="3593" max="3593" width="14.85546875" style="12" bestFit="1" customWidth="1"/>
    <col min="3594" max="3837" width="9.140625" style="12"/>
    <col min="3838" max="3838" width="28.28515625" style="12" customWidth="1"/>
    <col min="3839" max="3839" width="14" style="12" customWidth="1"/>
    <col min="3840" max="3840" width="14" style="12" bestFit="1" customWidth="1"/>
    <col min="3841" max="3843" width="15" style="12" bestFit="1" customWidth="1"/>
    <col min="3844" max="3844" width="27.7109375" style="12" bestFit="1" customWidth="1"/>
    <col min="3845" max="3847" width="15" style="12" bestFit="1" customWidth="1"/>
    <col min="3848" max="3848" width="12.28515625" style="12" bestFit="1" customWidth="1"/>
    <col min="3849" max="3849" width="14.85546875" style="12" bestFit="1" customWidth="1"/>
    <col min="3850" max="4093" width="9.140625" style="12"/>
    <col min="4094" max="4094" width="28.28515625" style="12" customWidth="1"/>
    <col min="4095" max="4095" width="14" style="12" customWidth="1"/>
    <col min="4096" max="4096" width="14" style="12" bestFit="1" customWidth="1"/>
    <col min="4097" max="4099" width="15" style="12" bestFit="1" customWidth="1"/>
    <col min="4100" max="4100" width="27.7109375" style="12" bestFit="1" customWidth="1"/>
    <col min="4101" max="4103" width="15" style="12" bestFit="1" customWidth="1"/>
    <col min="4104" max="4104" width="12.28515625" style="12" bestFit="1" customWidth="1"/>
    <col min="4105" max="4105" width="14.85546875" style="12" bestFit="1" customWidth="1"/>
    <col min="4106" max="4349" width="9.140625" style="12"/>
    <col min="4350" max="4350" width="28.28515625" style="12" customWidth="1"/>
    <col min="4351" max="4351" width="14" style="12" customWidth="1"/>
    <col min="4352" max="4352" width="14" style="12" bestFit="1" customWidth="1"/>
    <col min="4353" max="4355" width="15" style="12" bestFit="1" customWidth="1"/>
    <col min="4356" max="4356" width="27.7109375" style="12" bestFit="1" customWidth="1"/>
    <col min="4357" max="4359" width="15" style="12" bestFit="1" customWidth="1"/>
    <col min="4360" max="4360" width="12.28515625" style="12" bestFit="1" customWidth="1"/>
    <col min="4361" max="4361" width="14.85546875" style="12" bestFit="1" customWidth="1"/>
    <col min="4362" max="4605" width="9.140625" style="12"/>
    <col min="4606" max="4606" width="28.28515625" style="12" customWidth="1"/>
    <col min="4607" max="4607" width="14" style="12" customWidth="1"/>
    <col min="4608" max="4608" width="14" style="12" bestFit="1" customWidth="1"/>
    <col min="4609" max="4611" width="15" style="12" bestFit="1" customWidth="1"/>
    <col min="4612" max="4612" width="27.7109375" style="12" bestFit="1" customWidth="1"/>
    <col min="4613" max="4615" width="15" style="12" bestFit="1" customWidth="1"/>
    <col min="4616" max="4616" width="12.28515625" style="12" bestFit="1" customWidth="1"/>
    <col min="4617" max="4617" width="14.85546875" style="12" bestFit="1" customWidth="1"/>
    <col min="4618" max="4861" width="9.140625" style="12"/>
    <col min="4862" max="4862" width="28.28515625" style="12" customWidth="1"/>
    <col min="4863" max="4863" width="14" style="12" customWidth="1"/>
    <col min="4864" max="4864" width="14" style="12" bestFit="1" customWidth="1"/>
    <col min="4865" max="4867" width="15" style="12" bestFit="1" customWidth="1"/>
    <col min="4868" max="4868" width="27.7109375" style="12" bestFit="1" customWidth="1"/>
    <col min="4869" max="4871" width="15" style="12" bestFit="1" customWidth="1"/>
    <col min="4872" max="4872" width="12.28515625" style="12" bestFit="1" customWidth="1"/>
    <col min="4873" max="4873" width="14.85546875" style="12" bestFit="1" customWidth="1"/>
    <col min="4874" max="5117" width="9.140625" style="12"/>
    <col min="5118" max="5118" width="28.28515625" style="12" customWidth="1"/>
    <col min="5119" max="5119" width="14" style="12" customWidth="1"/>
    <col min="5120" max="5120" width="14" style="12" bestFit="1" customWidth="1"/>
    <col min="5121" max="5123" width="15" style="12" bestFit="1" customWidth="1"/>
    <col min="5124" max="5124" width="27.7109375" style="12" bestFit="1" customWidth="1"/>
    <col min="5125" max="5127" width="15" style="12" bestFit="1" customWidth="1"/>
    <col min="5128" max="5128" width="12.28515625" style="12" bestFit="1" customWidth="1"/>
    <col min="5129" max="5129" width="14.85546875" style="12" bestFit="1" customWidth="1"/>
    <col min="5130" max="5373" width="9.140625" style="12"/>
    <col min="5374" max="5374" width="28.28515625" style="12" customWidth="1"/>
    <col min="5375" max="5375" width="14" style="12" customWidth="1"/>
    <col min="5376" max="5376" width="14" style="12" bestFit="1" customWidth="1"/>
    <col min="5377" max="5379" width="15" style="12" bestFit="1" customWidth="1"/>
    <col min="5380" max="5380" width="27.7109375" style="12" bestFit="1" customWidth="1"/>
    <col min="5381" max="5383" width="15" style="12" bestFit="1" customWidth="1"/>
    <col min="5384" max="5384" width="12.28515625" style="12" bestFit="1" customWidth="1"/>
    <col min="5385" max="5385" width="14.85546875" style="12" bestFit="1" customWidth="1"/>
    <col min="5386" max="5629" width="9.140625" style="12"/>
    <col min="5630" max="5630" width="28.28515625" style="12" customWidth="1"/>
    <col min="5631" max="5631" width="14" style="12" customWidth="1"/>
    <col min="5632" max="5632" width="14" style="12" bestFit="1" customWidth="1"/>
    <col min="5633" max="5635" width="15" style="12" bestFit="1" customWidth="1"/>
    <col min="5636" max="5636" width="27.7109375" style="12" bestFit="1" customWidth="1"/>
    <col min="5637" max="5639" width="15" style="12" bestFit="1" customWidth="1"/>
    <col min="5640" max="5640" width="12.28515625" style="12" bestFit="1" customWidth="1"/>
    <col min="5641" max="5641" width="14.85546875" style="12" bestFit="1" customWidth="1"/>
    <col min="5642" max="5885" width="9.140625" style="12"/>
    <col min="5886" max="5886" width="28.28515625" style="12" customWidth="1"/>
    <col min="5887" max="5887" width="14" style="12" customWidth="1"/>
    <col min="5888" max="5888" width="14" style="12" bestFit="1" customWidth="1"/>
    <col min="5889" max="5891" width="15" style="12" bestFit="1" customWidth="1"/>
    <col min="5892" max="5892" width="27.7109375" style="12" bestFit="1" customWidth="1"/>
    <col min="5893" max="5895" width="15" style="12" bestFit="1" customWidth="1"/>
    <col min="5896" max="5896" width="12.28515625" style="12" bestFit="1" customWidth="1"/>
    <col min="5897" max="5897" width="14.85546875" style="12" bestFit="1" customWidth="1"/>
    <col min="5898" max="6141" width="9.140625" style="12"/>
    <col min="6142" max="6142" width="28.28515625" style="12" customWidth="1"/>
    <col min="6143" max="6143" width="14" style="12" customWidth="1"/>
    <col min="6144" max="6144" width="14" style="12" bestFit="1" customWidth="1"/>
    <col min="6145" max="6147" width="15" style="12" bestFit="1" customWidth="1"/>
    <col min="6148" max="6148" width="27.7109375" style="12" bestFit="1" customWidth="1"/>
    <col min="6149" max="6151" width="15" style="12" bestFit="1" customWidth="1"/>
    <col min="6152" max="6152" width="12.28515625" style="12" bestFit="1" customWidth="1"/>
    <col min="6153" max="6153" width="14.85546875" style="12" bestFit="1" customWidth="1"/>
    <col min="6154" max="6397" width="9.140625" style="12"/>
    <col min="6398" max="6398" width="28.28515625" style="12" customWidth="1"/>
    <col min="6399" max="6399" width="14" style="12" customWidth="1"/>
    <col min="6400" max="6400" width="14" style="12" bestFit="1" customWidth="1"/>
    <col min="6401" max="6403" width="15" style="12" bestFit="1" customWidth="1"/>
    <col min="6404" max="6404" width="27.7109375" style="12" bestFit="1" customWidth="1"/>
    <col min="6405" max="6407" width="15" style="12" bestFit="1" customWidth="1"/>
    <col min="6408" max="6408" width="12.28515625" style="12" bestFit="1" customWidth="1"/>
    <col min="6409" max="6409" width="14.85546875" style="12" bestFit="1" customWidth="1"/>
    <col min="6410" max="6653" width="9.140625" style="12"/>
    <col min="6654" max="6654" width="28.28515625" style="12" customWidth="1"/>
    <col min="6655" max="6655" width="14" style="12" customWidth="1"/>
    <col min="6656" max="6656" width="14" style="12" bestFit="1" customWidth="1"/>
    <col min="6657" max="6659" width="15" style="12" bestFit="1" customWidth="1"/>
    <col min="6660" max="6660" width="27.7109375" style="12" bestFit="1" customWidth="1"/>
    <col min="6661" max="6663" width="15" style="12" bestFit="1" customWidth="1"/>
    <col min="6664" max="6664" width="12.28515625" style="12" bestFit="1" customWidth="1"/>
    <col min="6665" max="6665" width="14.85546875" style="12" bestFit="1" customWidth="1"/>
    <col min="6666" max="6909" width="9.140625" style="12"/>
    <col min="6910" max="6910" width="28.28515625" style="12" customWidth="1"/>
    <col min="6911" max="6911" width="14" style="12" customWidth="1"/>
    <col min="6912" max="6912" width="14" style="12" bestFit="1" customWidth="1"/>
    <col min="6913" max="6915" width="15" style="12" bestFit="1" customWidth="1"/>
    <col min="6916" max="6916" width="27.7109375" style="12" bestFit="1" customWidth="1"/>
    <col min="6917" max="6919" width="15" style="12" bestFit="1" customWidth="1"/>
    <col min="6920" max="6920" width="12.28515625" style="12" bestFit="1" customWidth="1"/>
    <col min="6921" max="6921" width="14.85546875" style="12" bestFit="1" customWidth="1"/>
    <col min="6922" max="7165" width="9.140625" style="12"/>
    <col min="7166" max="7166" width="28.28515625" style="12" customWidth="1"/>
    <col min="7167" max="7167" width="14" style="12" customWidth="1"/>
    <col min="7168" max="7168" width="14" style="12" bestFit="1" customWidth="1"/>
    <col min="7169" max="7171" width="15" style="12" bestFit="1" customWidth="1"/>
    <col min="7172" max="7172" width="27.7109375" style="12" bestFit="1" customWidth="1"/>
    <col min="7173" max="7175" width="15" style="12" bestFit="1" customWidth="1"/>
    <col min="7176" max="7176" width="12.28515625" style="12" bestFit="1" customWidth="1"/>
    <col min="7177" max="7177" width="14.85546875" style="12" bestFit="1" customWidth="1"/>
    <col min="7178" max="7421" width="9.140625" style="12"/>
    <col min="7422" max="7422" width="28.28515625" style="12" customWidth="1"/>
    <col min="7423" max="7423" width="14" style="12" customWidth="1"/>
    <col min="7424" max="7424" width="14" style="12" bestFit="1" customWidth="1"/>
    <col min="7425" max="7427" width="15" style="12" bestFit="1" customWidth="1"/>
    <col min="7428" max="7428" width="27.7109375" style="12" bestFit="1" customWidth="1"/>
    <col min="7429" max="7431" width="15" style="12" bestFit="1" customWidth="1"/>
    <col min="7432" max="7432" width="12.28515625" style="12" bestFit="1" customWidth="1"/>
    <col min="7433" max="7433" width="14.85546875" style="12" bestFit="1" customWidth="1"/>
    <col min="7434" max="7677" width="9.140625" style="12"/>
    <col min="7678" max="7678" width="28.28515625" style="12" customWidth="1"/>
    <col min="7679" max="7679" width="14" style="12" customWidth="1"/>
    <col min="7680" max="7680" width="14" style="12" bestFit="1" customWidth="1"/>
    <col min="7681" max="7683" width="15" style="12" bestFit="1" customWidth="1"/>
    <col min="7684" max="7684" width="27.7109375" style="12" bestFit="1" customWidth="1"/>
    <col min="7685" max="7687" width="15" style="12" bestFit="1" customWidth="1"/>
    <col min="7688" max="7688" width="12.28515625" style="12" bestFit="1" customWidth="1"/>
    <col min="7689" max="7689" width="14.85546875" style="12" bestFit="1" customWidth="1"/>
    <col min="7690" max="7933" width="9.140625" style="12"/>
    <col min="7934" max="7934" width="28.28515625" style="12" customWidth="1"/>
    <col min="7935" max="7935" width="14" style="12" customWidth="1"/>
    <col min="7936" max="7936" width="14" style="12" bestFit="1" customWidth="1"/>
    <col min="7937" max="7939" width="15" style="12" bestFit="1" customWidth="1"/>
    <col min="7940" max="7940" width="27.7109375" style="12" bestFit="1" customWidth="1"/>
    <col min="7941" max="7943" width="15" style="12" bestFit="1" customWidth="1"/>
    <col min="7944" max="7944" width="12.28515625" style="12" bestFit="1" customWidth="1"/>
    <col min="7945" max="7945" width="14.85546875" style="12" bestFit="1" customWidth="1"/>
    <col min="7946" max="8189" width="9.140625" style="12"/>
    <col min="8190" max="8190" width="28.28515625" style="12" customWidth="1"/>
    <col min="8191" max="8191" width="14" style="12" customWidth="1"/>
    <col min="8192" max="8192" width="14" style="12" bestFit="1" customWidth="1"/>
    <col min="8193" max="8195" width="15" style="12" bestFit="1" customWidth="1"/>
    <col min="8196" max="8196" width="27.7109375" style="12" bestFit="1" customWidth="1"/>
    <col min="8197" max="8199" width="15" style="12" bestFit="1" customWidth="1"/>
    <col min="8200" max="8200" width="12.28515625" style="12" bestFit="1" customWidth="1"/>
    <col min="8201" max="8201" width="14.85546875" style="12" bestFit="1" customWidth="1"/>
    <col min="8202" max="8445" width="9.140625" style="12"/>
    <col min="8446" max="8446" width="28.28515625" style="12" customWidth="1"/>
    <col min="8447" max="8447" width="14" style="12" customWidth="1"/>
    <col min="8448" max="8448" width="14" style="12" bestFit="1" customWidth="1"/>
    <col min="8449" max="8451" width="15" style="12" bestFit="1" customWidth="1"/>
    <col min="8452" max="8452" width="27.7109375" style="12" bestFit="1" customWidth="1"/>
    <col min="8453" max="8455" width="15" style="12" bestFit="1" customWidth="1"/>
    <col min="8456" max="8456" width="12.28515625" style="12" bestFit="1" customWidth="1"/>
    <col min="8457" max="8457" width="14.85546875" style="12" bestFit="1" customWidth="1"/>
    <col min="8458" max="8701" width="9.140625" style="12"/>
    <col min="8702" max="8702" width="28.28515625" style="12" customWidth="1"/>
    <col min="8703" max="8703" width="14" style="12" customWidth="1"/>
    <col min="8704" max="8704" width="14" style="12" bestFit="1" customWidth="1"/>
    <col min="8705" max="8707" width="15" style="12" bestFit="1" customWidth="1"/>
    <col min="8708" max="8708" width="27.7109375" style="12" bestFit="1" customWidth="1"/>
    <col min="8709" max="8711" width="15" style="12" bestFit="1" customWidth="1"/>
    <col min="8712" max="8712" width="12.28515625" style="12" bestFit="1" customWidth="1"/>
    <col min="8713" max="8713" width="14.85546875" style="12" bestFit="1" customWidth="1"/>
    <col min="8714" max="8957" width="9.140625" style="12"/>
    <col min="8958" max="8958" width="28.28515625" style="12" customWidth="1"/>
    <col min="8959" max="8959" width="14" style="12" customWidth="1"/>
    <col min="8960" max="8960" width="14" style="12" bestFit="1" customWidth="1"/>
    <col min="8961" max="8963" width="15" style="12" bestFit="1" customWidth="1"/>
    <col min="8964" max="8964" width="27.7109375" style="12" bestFit="1" customWidth="1"/>
    <col min="8965" max="8967" width="15" style="12" bestFit="1" customWidth="1"/>
    <col min="8968" max="8968" width="12.28515625" style="12" bestFit="1" customWidth="1"/>
    <col min="8969" max="8969" width="14.85546875" style="12" bestFit="1" customWidth="1"/>
    <col min="8970" max="9213" width="9.140625" style="12"/>
    <col min="9214" max="9214" width="28.28515625" style="12" customWidth="1"/>
    <col min="9215" max="9215" width="14" style="12" customWidth="1"/>
    <col min="9216" max="9216" width="14" style="12" bestFit="1" customWidth="1"/>
    <col min="9217" max="9219" width="15" style="12" bestFit="1" customWidth="1"/>
    <col min="9220" max="9220" width="27.7109375" style="12" bestFit="1" customWidth="1"/>
    <col min="9221" max="9223" width="15" style="12" bestFit="1" customWidth="1"/>
    <col min="9224" max="9224" width="12.28515625" style="12" bestFit="1" customWidth="1"/>
    <col min="9225" max="9225" width="14.85546875" style="12" bestFit="1" customWidth="1"/>
    <col min="9226" max="9469" width="9.140625" style="12"/>
    <col min="9470" max="9470" width="28.28515625" style="12" customWidth="1"/>
    <col min="9471" max="9471" width="14" style="12" customWidth="1"/>
    <col min="9472" max="9472" width="14" style="12" bestFit="1" customWidth="1"/>
    <col min="9473" max="9475" width="15" style="12" bestFit="1" customWidth="1"/>
    <col min="9476" max="9476" width="27.7109375" style="12" bestFit="1" customWidth="1"/>
    <col min="9477" max="9479" width="15" style="12" bestFit="1" customWidth="1"/>
    <col min="9480" max="9480" width="12.28515625" style="12" bestFit="1" customWidth="1"/>
    <col min="9481" max="9481" width="14.85546875" style="12" bestFit="1" customWidth="1"/>
    <col min="9482" max="9725" width="9.140625" style="12"/>
    <col min="9726" max="9726" width="28.28515625" style="12" customWidth="1"/>
    <col min="9727" max="9727" width="14" style="12" customWidth="1"/>
    <col min="9728" max="9728" width="14" style="12" bestFit="1" customWidth="1"/>
    <col min="9729" max="9731" width="15" style="12" bestFit="1" customWidth="1"/>
    <col min="9732" max="9732" width="27.7109375" style="12" bestFit="1" customWidth="1"/>
    <col min="9733" max="9735" width="15" style="12" bestFit="1" customWidth="1"/>
    <col min="9736" max="9736" width="12.28515625" style="12" bestFit="1" customWidth="1"/>
    <col min="9737" max="9737" width="14.85546875" style="12" bestFit="1" customWidth="1"/>
    <col min="9738" max="9981" width="9.140625" style="12"/>
    <col min="9982" max="9982" width="28.28515625" style="12" customWidth="1"/>
    <col min="9983" max="9983" width="14" style="12" customWidth="1"/>
    <col min="9984" max="9984" width="14" style="12" bestFit="1" customWidth="1"/>
    <col min="9985" max="9987" width="15" style="12" bestFit="1" customWidth="1"/>
    <col min="9988" max="9988" width="27.7109375" style="12" bestFit="1" customWidth="1"/>
    <col min="9989" max="9991" width="15" style="12" bestFit="1" customWidth="1"/>
    <col min="9992" max="9992" width="12.28515625" style="12" bestFit="1" customWidth="1"/>
    <col min="9993" max="9993" width="14.85546875" style="12" bestFit="1" customWidth="1"/>
    <col min="9994" max="10237" width="9.140625" style="12"/>
    <col min="10238" max="10238" width="28.28515625" style="12" customWidth="1"/>
    <col min="10239" max="10239" width="14" style="12" customWidth="1"/>
    <col min="10240" max="10240" width="14" style="12" bestFit="1" customWidth="1"/>
    <col min="10241" max="10243" width="15" style="12" bestFit="1" customWidth="1"/>
    <col min="10244" max="10244" width="27.7109375" style="12" bestFit="1" customWidth="1"/>
    <col min="10245" max="10247" width="15" style="12" bestFit="1" customWidth="1"/>
    <col min="10248" max="10248" width="12.28515625" style="12" bestFit="1" customWidth="1"/>
    <col min="10249" max="10249" width="14.85546875" style="12" bestFit="1" customWidth="1"/>
    <col min="10250" max="10493" width="9.140625" style="12"/>
    <col min="10494" max="10494" width="28.28515625" style="12" customWidth="1"/>
    <col min="10495" max="10495" width="14" style="12" customWidth="1"/>
    <col min="10496" max="10496" width="14" style="12" bestFit="1" customWidth="1"/>
    <col min="10497" max="10499" width="15" style="12" bestFit="1" customWidth="1"/>
    <col min="10500" max="10500" width="27.7109375" style="12" bestFit="1" customWidth="1"/>
    <col min="10501" max="10503" width="15" style="12" bestFit="1" customWidth="1"/>
    <col min="10504" max="10504" width="12.28515625" style="12" bestFit="1" customWidth="1"/>
    <col min="10505" max="10505" width="14.85546875" style="12" bestFit="1" customWidth="1"/>
    <col min="10506" max="10749" width="9.140625" style="12"/>
    <col min="10750" max="10750" width="28.28515625" style="12" customWidth="1"/>
    <col min="10751" max="10751" width="14" style="12" customWidth="1"/>
    <col min="10752" max="10752" width="14" style="12" bestFit="1" customWidth="1"/>
    <col min="10753" max="10755" width="15" style="12" bestFit="1" customWidth="1"/>
    <col min="10756" max="10756" width="27.7109375" style="12" bestFit="1" customWidth="1"/>
    <col min="10757" max="10759" width="15" style="12" bestFit="1" customWidth="1"/>
    <col min="10760" max="10760" width="12.28515625" style="12" bestFit="1" customWidth="1"/>
    <col min="10761" max="10761" width="14.85546875" style="12" bestFit="1" customWidth="1"/>
    <col min="10762" max="11005" width="9.140625" style="12"/>
    <col min="11006" max="11006" width="28.28515625" style="12" customWidth="1"/>
    <col min="11007" max="11007" width="14" style="12" customWidth="1"/>
    <col min="11008" max="11008" width="14" style="12" bestFit="1" customWidth="1"/>
    <col min="11009" max="11011" width="15" style="12" bestFit="1" customWidth="1"/>
    <col min="11012" max="11012" width="27.7109375" style="12" bestFit="1" customWidth="1"/>
    <col min="11013" max="11015" width="15" style="12" bestFit="1" customWidth="1"/>
    <col min="11016" max="11016" width="12.28515625" style="12" bestFit="1" customWidth="1"/>
    <col min="11017" max="11017" width="14.85546875" style="12" bestFit="1" customWidth="1"/>
    <col min="11018" max="11261" width="9.140625" style="12"/>
    <col min="11262" max="11262" width="28.28515625" style="12" customWidth="1"/>
    <col min="11263" max="11263" width="14" style="12" customWidth="1"/>
    <col min="11264" max="11264" width="14" style="12" bestFit="1" customWidth="1"/>
    <col min="11265" max="11267" width="15" style="12" bestFit="1" customWidth="1"/>
    <col min="11268" max="11268" width="27.7109375" style="12" bestFit="1" customWidth="1"/>
    <col min="11269" max="11271" width="15" style="12" bestFit="1" customWidth="1"/>
    <col min="11272" max="11272" width="12.28515625" style="12" bestFit="1" customWidth="1"/>
    <col min="11273" max="11273" width="14.85546875" style="12" bestFit="1" customWidth="1"/>
    <col min="11274" max="11517" width="9.140625" style="12"/>
    <col min="11518" max="11518" width="28.28515625" style="12" customWidth="1"/>
    <col min="11519" max="11519" width="14" style="12" customWidth="1"/>
    <col min="11520" max="11520" width="14" style="12" bestFit="1" customWidth="1"/>
    <col min="11521" max="11523" width="15" style="12" bestFit="1" customWidth="1"/>
    <col min="11524" max="11524" width="27.7109375" style="12" bestFit="1" customWidth="1"/>
    <col min="11525" max="11527" width="15" style="12" bestFit="1" customWidth="1"/>
    <col min="11528" max="11528" width="12.28515625" style="12" bestFit="1" customWidth="1"/>
    <col min="11529" max="11529" width="14.85546875" style="12" bestFit="1" customWidth="1"/>
    <col min="11530" max="11773" width="9.140625" style="12"/>
    <col min="11774" max="11774" width="28.28515625" style="12" customWidth="1"/>
    <col min="11775" max="11775" width="14" style="12" customWidth="1"/>
    <col min="11776" max="11776" width="14" style="12" bestFit="1" customWidth="1"/>
    <col min="11777" max="11779" width="15" style="12" bestFit="1" customWidth="1"/>
    <col min="11780" max="11780" width="27.7109375" style="12" bestFit="1" customWidth="1"/>
    <col min="11781" max="11783" width="15" style="12" bestFit="1" customWidth="1"/>
    <col min="11784" max="11784" width="12.28515625" style="12" bestFit="1" customWidth="1"/>
    <col min="11785" max="11785" width="14.85546875" style="12" bestFit="1" customWidth="1"/>
    <col min="11786" max="12029" width="9.140625" style="12"/>
    <col min="12030" max="12030" width="28.28515625" style="12" customWidth="1"/>
    <col min="12031" max="12031" width="14" style="12" customWidth="1"/>
    <col min="12032" max="12032" width="14" style="12" bestFit="1" customWidth="1"/>
    <col min="12033" max="12035" width="15" style="12" bestFit="1" customWidth="1"/>
    <col min="12036" max="12036" width="27.7109375" style="12" bestFit="1" customWidth="1"/>
    <col min="12037" max="12039" width="15" style="12" bestFit="1" customWidth="1"/>
    <col min="12040" max="12040" width="12.28515625" style="12" bestFit="1" customWidth="1"/>
    <col min="12041" max="12041" width="14.85546875" style="12" bestFit="1" customWidth="1"/>
    <col min="12042" max="12285" width="9.140625" style="12"/>
    <col min="12286" max="12286" width="28.28515625" style="12" customWidth="1"/>
    <col min="12287" max="12287" width="14" style="12" customWidth="1"/>
    <col min="12288" max="12288" width="14" style="12" bestFit="1" customWidth="1"/>
    <col min="12289" max="12291" width="15" style="12" bestFit="1" customWidth="1"/>
    <col min="12292" max="12292" width="27.7109375" style="12" bestFit="1" customWidth="1"/>
    <col min="12293" max="12295" width="15" style="12" bestFit="1" customWidth="1"/>
    <col min="12296" max="12296" width="12.28515625" style="12" bestFit="1" customWidth="1"/>
    <col min="12297" max="12297" width="14.85546875" style="12" bestFit="1" customWidth="1"/>
    <col min="12298" max="12541" width="9.140625" style="12"/>
    <col min="12542" max="12542" width="28.28515625" style="12" customWidth="1"/>
    <col min="12543" max="12543" width="14" style="12" customWidth="1"/>
    <col min="12544" max="12544" width="14" style="12" bestFit="1" customWidth="1"/>
    <col min="12545" max="12547" width="15" style="12" bestFit="1" customWidth="1"/>
    <col min="12548" max="12548" width="27.7109375" style="12" bestFit="1" customWidth="1"/>
    <col min="12549" max="12551" width="15" style="12" bestFit="1" customWidth="1"/>
    <col min="12552" max="12552" width="12.28515625" style="12" bestFit="1" customWidth="1"/>
    <col min="12553" max="12553" width="14.85546875" style="12" bestFit="1" customWidth="1"/>
    <col min="12554" max="12797" width="9.140625" style="12"/>
    <col min="12798" max="12798" width="28.28515625" style="12" customWidth="1"/>
    <col min="12799" max="12799" width="14" style="12" customWidth="1"/>
    <col min="12800" max="12800" width="14" style="12" bestFit="1" customWidth="1"/>
    <col min="12801" max="12803" width="15" style="12" bestFit="1" customWidth="1"/>
    <col min="12804" max="12804" width="27.7109375" style="12" bestFit="1" customWidth="1"/>
    <col min="12805" max="12807" width="15" style="12" bestFit="1" customWidth="1"/>
    <col min="12808" max="12808" width="12.28515625" style="12" bestFit="1" customWidth="1"/>
    <col min="12809" max="12809" width="14.85546875" style="12" bestFit="1" customWidth="1"/>
    <col min="12810" max="13053" width="9.140625" style="12"/>
    <col min="13054" max="13054" width="28.28515625" style="12" customWidth="1"/>
    <col min="13055" max="13055" width="14" style="12" customWidth="1"/>
    <col min="13056" max="13056" width="14" style="12" bestFit="1" customWidth="1"/>
    <col min="13057" max="13059" width="15" style="12" bestFit="1" customWidth="1"/>
    <col min="13060" max="13060" width="27.7109375" style="12" bestFit="1" customWidth="1"/>
    <col min="13061" max="13063" width="15" style="12" bestFit="1" customWidth="1"/>
    <col min="13064" max="13064" width="12.28515625" style="12" bestFit="1" customWidth="1"/>
    <col min="13065" max="13065" width="14.85546875" style="12" bestFit="1" customWidth="1"/>
    <col min="13066" max="13309" width="9.140625" style="12"/>
    <col min="13310" max="13310" width="28.28515625" style="12" customWidth="1"/>
    <col min="13311" max="13311" width="14" style="12" customWidth="1"/>
    <col min="13312" max="13312" width="14" style="12" bestFit="1" customWidth="1"/>
    <col min="13313" max="13315" width="15" style="12" bestFit="1" customWidth="1"/>
    <col min="13316" max="13316" width="27.7109375" style="12" bestFit="1" customWidth="1"/>
    <col min="13317" max="13319" width="15" style="12" bestFit="1" customWidth="1"/>
    <col min="13320" max="13320" width="12.28515625" style="12" bestFit="1" customWidth="1"/>
    <col min="13321" max="13321" width="14.85546875" style="12" bestFit="1" customWidth="1"/>
    <col min="13322" max="13565" width="9.140625" style="12"/>
    <col min="13566" max="13566" width="28.28515625" style="12" customWidth="1"/>
    <col min="13567" max="13567" width="14" style="12" customWidth="1"/>
    <col min="13568" max="13568" width="14" style="12" bestFit="1" customWidth="1"/>
    <col min="13569" max="13571" width="15" style="12" bestFit="1" customWidth="1"/>
    <col min="13572" max="13572" width="27.7109375" style="12" bestFit="1" customWidth="1"/>
    <col min="13573" max="13575" width="15" style="12" bestFit="1" customWidth="1"/>
    <col min="13576" max="13576" width="12.28515625" style="12" bestFit="1" customWidth="1"/>
    <col min="13577" max="13577" width="14.85546875" style="12" bestFit="1" customWidth="1"/>
    <col min="13578" max="13821" width="9.140625" style="12"/>
    <col min="13822" max="13822" width="28.28515625" style="12" customWidth="1"/>
    <col min="13823" max="13823" width="14" style="12" customWidth="1"/>
    <col min="13824" max="13824" width="14" style="12" bestFit="1" customWidth="1"/>
    <col min="13825" max="13827" width="15" style="12" bestFit="1" customWidth="1"/>
    <col min="13828" max="13828" width="27.7109375" style="12" bestFit="1" customWidth="1"/>
    <col min="13829" max="13831" width="15" style="12" bestFit="1" customWidth="1"/>
    <col min="13832" max="13832" width="12.28515625" style="12" bestFit="1" customWidth="1"/>
    <col min="13833" max="13833" width="14.85546875" style="12" bestFit="1" customWidth="1"/>
    <col min="13834" max="14077" width="9.140625" style="12"/>
    <col min="14078" max="14078" width="28.28515625" style="12" customWidth="1"/>
    <col min="14079" max="14079" width="14" style="12" customWidth="1"/>
    <col min="14080" max="14080" width="14" style="12" bestFit="1" customWidth="1"/>
    <col min="14081" max="14083" width="15" style="12" bestFit="1" customWidth="1"/>
    <col min="14084" max="14084" width="27.7109375" style="12" bestFit="1" customWidth="1"/>
    <col min="14085" max="14087" width="15" style="12" bestFit="1" customWidth="1"/>
    <col min="14088" max="14088" width="12.28515625" style="12" bestFit="1" customWidth="1"/>
    <col min="14089" max="14089" width="14.85546875" style="12" bestFit="1" customWidth="1"/>
    <col min="14090" max="14333" width="9.140625" style="12"/>
    <col min="14334" max="14334" width="28.28515625" style="12" customWidth="1"/>
    <col min="14335" max="14335" width="14" style="12" customWidth="1"/>
    <col min="14336" max="14336" width="14" style="12" bestFit="1" customWidth="1"/>
    <col min="14337" max="14339" width="15" style="12" bestFit="1" customWidth="1"/>
    <col min="14340" max="14340" width="27.7109375" style="12" bestFit="1" customWidth="1"/>
    <col min="14341" max="14343" width="15" style="12" bestFit="1" customWidth="1"/>
    <col min="14344" max="14344" width="12.28515625" style="12" bestFit="1" customWidth="1"/>
    <col min="14345" max="14345" width="14.85546875" style="12" bestFit="1" customWidth="1"/>
    <col min="14346" max="14589" width="9.140625" style="12"/>
    <col min="14590" max="14590" width="28.28515625" style="12" customWidth="1"/>
    <col min="14591" max="14591" width="14" style="12" customWidth="1"/>
    <col min="14592" max="14592" width="14" style="12" bestFit="1" customWidth="1"/>
    <col min="14593" max="14595" width="15" style="12" bestFit="1" customWidth="1"/>
    <col min="14596" max="14596" width="27.7109375" style="12" bestFit="1" customWidth="1"/>
    <col min="14597" max="14599" width="15" style="12" bestFit="1" customWidth="1"/>
    <col min="14600" max="14600" width="12.28515625" style="12" bestFit="1" customWidth="1"/>
    <col min="14601" max="14601" width="14.85546875" style="12" bestFit="1" customWidth="1"/>
    <col min="14602" max="14845" width="9.140625" style="12"/>
    <col min="14846" max="14846" width="28.28515625" style="12" customWidth="1"/>
    <col min="14847" max="14847" width="14" style="12" customWidth="1"/>
    <col min="14848" max="14848" width="14" style="12" bestFit="1" customWidth="1"/>
    <col min="14849" max="14851" width="15" style="12" bestFit="1" customWidth="1"/>
    <col min="14852" max="14852" width="27.7109375" style="12" bestFit="1" customWidth="1"/>
    <col min="14853" max="14855" width="15" style="12" bestFit="1" customWidth="1"/>
    <col min="14856" max="14856" width="12.28515625" style="12" bestFit="1" customWidth="1"/>
    <col min="14857" max="14857" width="14.85546875" style="12" bestFit="1" customWidth="1"/>
    <col min="14858" max="15101" width="9.140625" style="12"/>
    <col min="15102" max="15102" width="28.28515625" style="12" customWidth="1"/>
    <col min="15103" max="15103" width="14" style="12" customWidth="1"/>
    <col min="15104" max="15104" width="14" style="12" bestFit="1" customWidth="1"/>
    <col min="15105" max="15107" width="15" style="12" bestFit="1" customWidth="1"/>
    <col min="15108" max="15108" width="27.7109375" style="12" bestFit="1" customWidth="1"/>
    <col min="15109" max="15111" width="15" style="12" bestFit="1" customWidth="1"/>
    <col min="15112" max="15112" width="12.28515625" style="12" bestFit="1" customWidth="1"/>
    <col min="15113" max="15113" width="14.85546875" style="12" bestFit="1" customWidth="1"/>
    <col min="15114" max="15357" width="9.140625" style="12"/>
    <col min="15358" max="15358" width="28.28515625" style="12" customWidth="1"/>
    <col min="15359" max="15359" width="14" style="12" customWidth="1"/>
    <col min="15360" max="15360" width="14" style="12" bestFit="1" customWidth="1"/>
    <col min="15361" max="15363" width="15" style="12" bestFit="1" customWidth="1"/>
    <col min="15364" max="15364" width="27.7109375" style="12" bestFit="1" customWidth="1"/>
    <col min="15365" max="15367" width="15" style="12" bestFit="1" customWidth="1"/>
    <col min="15368" max="15368" width="12.28515625" style="12" bestFit="1" customWidth="1"/>
    <col min="15369" max="15369" width="14.85546875" style="12" bestFit="1" customWidth="1"/>
    <col min="15370" max="15613" width="9.140625" style="12"/>
    <col min="15614" max="15614" width="28.28515625" style="12" customWidth="1"/>
    <col min="15615" max="15615" width="14" style="12" customWidth="1"/>
    <col min="15616" max="15616" width="14" style="12" bestFit="1" customWidth="1"/>
    <col min="15617" max="15619" width="15" style="12" bestFit="1" customWidth="1"/>
    <col min="15620" max="15620" width="27.7109375" style="12" bestFit="1" customWidth="1"/>
    <col min="15621" max="15623" width="15" style="12" bestFit="1" customWidth="1"/>
    <col min="15624" max="15624" width="12.28515625" style="12" bestFit="1" customWidth="1"/>
    <col min="15625" max="15625" width="14.85546875" style="12" bestFit="1" customWidth="1"/>
    <col min="15626" max="15869" width="9.140625" style="12"/>
    <col min="15870" max="15870" width="28.28515625" style="12" customWidth="1"/>
    <col min="15871" max="15871" width="14" style="12" customWidth="1"/>
    <col min="15872" max="15872" width="14" style="12" bestFit="1" customWidth="1"/>
    <col min="15873" max="15875" width="15" style="12" bestFit="1" customWidth="1"/>
    <col min="15876" max="15876" width="27.7109375" style="12" bestFit="1" customWidth="1"/>
    <col min="15877" max="15879" width="15" style="12" bestFit="1" customWidth="1"/>
    <col min="15880" max="15880" width="12.28515625" style="12" bestFit="1" customWidth="1"/>
    <col min="15881" max="15881" width="14.85546875" style="12" bestFit="1" customWidth="1"/>
    <col min="15882" max="16125" width="9.140625" style="12"/>
    <col min="16126" max="16126" width="28.28515625" style="12" customWidth="1"/>
    <col min="16127" max="16127" width="14" style="12" customWidth="1"/>
    <col min="16128" max="16128" width="14" style="12" bestFit="1" customWidth="1"/>
    <col min="16129" max="16131" width="15" style="12" bestFit="1" customWidth="1"/>
    <col min="16132" max="16132" width="27.7109375" style="12" bestFit="1" customWidth="1"/>
    <col min="16133" max="16135" width="15" style="12" bestFit="1" customWidth="1"/>
    <col min="16136" max="16136" width="12.28515625" style="12" bestFit="1" customWidth="1"/>
    <col min="16137" max="16137" width="14.85546875" style="12" bestFit="1" customWidth="1"/>
    <col min="16138" max="16384" width="9.140625" style="12"/>
  </cols>
  <sheetData>
    <row r="1" spans="1:9">
      <c r="A1" s="256"/>
      <c r="B1" s="257"/>
      <c r="C1" s="258"/>
      <c r="D1" s="256"/>
      <c r="E1" s="256"/>
      <c r="F1" s="258"/>
      <c r="G1" s="256"/>
      <c r="H1" s="256"/>
      <c r="I1" s="256"/>
    </row>
    <row r="2" spans="1:9" ht="20.25">
      <c r="A2" s="1094" t="s">
        <v>430</v>
      </c>
      <c r="B2" s="1094"/>
      <c r="C2" s="1094"/>
      <c r="D2" s="1094"/>
      <c r="E2" s="1094"/>
      <c r="F2" s="1094"/>
      <c r="G2" s="1094"/>
      <c r="H2" s="1094"/>
      <c r="I2" s="1094"/>
    </row>
    <row r="3" spans="1:9">
      <c r="A3" s="256"/>
      <c r="B3" s="257"/>
      <c r="C3" s="258"/>
      <c r="D3" s="256"/>
      <c r="E3" s="256"/>
      <c r="F3" s="258"/>
      <c r="G3" s="256"/>
      <c r="H3" s="256"/>
      <c r="I3" s="256"/>
    </row>
    <row r="4" spans="1:9" s="11" customFormat="1" ht="36" customHeight="1">
      <c r="A4" s="1086" t="s">
        <v>27</v>
      </c>
      <c r="B4" s="1088" t="s">
        <v>28</v>
      </c>
      <c r="C4" s="1089"/>
      <c r="D4" s="1089"/>
      <c r="E4" s="1090" t="s">
        <v>29</v>
      </c>
      <c r="F4" s="1091"/>
      <c r="G4" s="1091"/>
      <c r="H4" s="1092" t="s">
        <v>30</v>
      </c>
      <c r="I4" s="259" t="s">
        <v>31</v>
      </c>
    </row>
    <row r="5" spans="1:9" s="11" customFormat="1" ht="23.25" customHeight="1">
      <c r="A5" s="1087"/>
      <c r="B5" s="260" t="s">
        <v>32</v>
      </c>
      <c r="C5" s="261" t="e">
        <f>#REF!</f>
        <v>#REF!</v>
      </c>
      <c r="D5" s="262">
        <v>7000000000</v>
      </c>
      <c r="E5" s="263" t="s">
        <v>32</v>
      </c>
      <c r="F5" s="261" t="e">
        <f>#REF!+#REF!+#REF!</f>
        <v>#REF!</v>
      </c>
      <c r="G5" s="262">
        <v>7000000000</v>
      </c>
      <c r="H5" s="1093"/>
      <c r="I5" s="259"/>
    </row>
    <row r="6" spans="1:9" ht="18" customHeight="1">
      <c r="A6" s="264" t="s">
        <v>13</v>
      </c>
      <c r="B6" s="265" t="e">
        <f>C6*$C$5</f>
        <v>#REF!</v>
      </c>
      <c r="C6" s="268" t="e">
        <f>IF($C$5&lt;$D$5,D6,D6-((D6)/($D$5))*($C$5-$D$5))</f>
        <v>#REF!</v>
      </c>
      <c r="D6" s="585">
        <v>2.6440000000000002E-2</v>
      </c>
      <c r="E6" s="265" t="e">
        <f>F6*$F$5</f>
        <v>#REF!</v>
      </c>
      <c r="F6" s="268" t="e">
        <f>IF($F$5&lt;$G$5,G6,G6-((G6)/($F$5))*($F$5-$G$5))</f>
        <v>#REF!</v>
      </c>
      <c r="G6" s="309">
        <v>2.809E-2</v>
      </c>
      <c r="H6" s="266" t="e">
        <f>SUM(B6,E6)</f>
        <v>#REF!</v>
      </c>
      <c r="I6" s="264"/>
    </row>
    <row r="7" spans="1:9" ht="16.5" customHeight="1">
      <c r="A7" s="264" t="s">
        <v>33</v>
      </c>
      <c r="B7" s="265" t="e">
        <f>C7*$C$5</f>
        <v>#REF!</v>
      </c>
      <c r="C7" s="268" t="e">
        <f>IF($C$5&lt;$D$5,D7,D7-((D7)/($D$5))*($C$5-$D$5))</f>
        <v>#REF!</v>
      </c>
      <c r="D7" s="585">
        <v>9.92E-3</v>
      </c>
      <c r="E7" s="265" t="e">
        <f>F7*$F$5</f>
        <v>#REF!</v>
      </c>
      <c r="F7" s="268" t="e">
        <f>IF($F$5&lt;$G$5,G7,G7-((G7)/($F$5))*($F$5-$G$5))</f>
        <v>#REF!</v>
      </c>
      <c r="G7" s="585">
        <v>9.92E-3</v>
      </c>
      <c r="H7" s="266" t="e">
        <f t="shared" ref="H7:H13" si="0">SUM(B7,E7)</f>
        <v>#REF!</v>
      </c>
      <c r="I7" s="264"/>
    </row>
    <row r="8" spans="1:9">
      <c r="A8" s="264" t="s">
        <v>34</v>
      </c>
      <c r="B8" s="265" t="e">
        <f>C8*($C$5)</f>
        <v>#REF!</v>
      </c>
      <c r="C8" s="268" t="e">
        <f t="shared" ref="C8:C13" si="1">IF($C$5&lt;$D$5,D8,D8-((D8)/($D$5))*($C$5-$D$5))</f>
        <v>#REF!</v>
      </c>
      <c r="D8" s="585">
        <v>1.499E-2</v>
      </c>
      <c r="E8" s="265" t="e">
        <f>F8*(F5)</f>
        <v>#REF!</v>
      </c>
      <c r="F8" s="268" t="e">
        <f t="shared" ref="F8:F13" si="2">IF($F$5&lt;$G$5,G8,G8-((G8)/($F$5))*($F$5-$G$5))</f>
        <v>#REF!</v>
      </c>
      <c r="G8" s="309">
        <v>3.3759999999999998E-2</v>
      </c>
      <c r="H8" s="266" t="e">
        <f t="shared" si="0"/>
        <v>#REF!</v>
      </c>
      <c r="I8" s="264"/>
    </row>
    <row r="9" spans="1:9">
      <c r="A9" s="264" t="s">
        <v>35</v>
      </c>
      <c r="B9" s="265" t="e">
        <f>C9*$C$5</f>
        <v>#REF!</v>
      </c>
      <c r="C9" s="268" t="e">
        <f t="shared" si="1"/>
        <v>#REF!</v>
      </c>
      <c r="D9" s="267">
        <v>2.8300000000000001E-3</v>
      </c>
      <c r="E9" s="265" t="e">
        <f>F9*$F$5</f>
        <v>#REF!</v>
      </c>
      <c r="F9" s="268" t="e">
        <f t="shared" si="2"/>
        <v>#REF!</v>
      </c>
      <c r="G9" s="309">
        <v>4.0499999999999998E-3</v>
      </c>
      <c r="H9" s="266" t="e">
        <f t="shared" si="0"/>
        <v>#REF!</v>
      </c>
      <c r="I9" s="264"/>
    </row>
    <row r="10" spans="1:9" ht="16.5" customHeight="1">
      <c r="A10" s="264" t="s">
        <v>27</v>
      </c>
      <c r="B10" s="265" t="e">
        <f>C10*$C$5</f>
        <v>#REF!</v>
      </c>
      <c r="C10" s="268" t="e">
        <f t="shared" si="1"/>
        <v>#REF!</v>
      </c>
      <c r="D10" s="267">
        <v>7.1799999999999998E-3</v>
      </c>
      <c r="E10" s="265" t="e">
        <f>F10*$F$5</f>
        <v>#REF!</v>
      </c>
      <c r="F10" s="268" t="e">
        <f t="shared" si="2"/>
        <v>#REF!</v>
      </c>
      <c r="G10" s="309">
        <v>2.0629999999999999E-2</v>
      </c>
      <c r="H10" s="266" t="e">
        <f t="shared" si="0"/>
        <v>#REF!</v>
      </c>
      <c r="I10" s="264"/>
    </row>
    <row r="11" spans="1:9" ht="20.25" customHeight="1">
      <c r="A11" s="264" t="s">
        <v>36</v>
      </c>
      <c r="B11" s="265" t="e">
        <f>C11*$C$5</f>
        <v>#REF!</v>
      </c>
      <c r="C11" s="268" t="e">
        <f t="shared" si="1"/>
        <v>#REF!</v>
      </c>
      <c r="D11" s="267">
        <v>1.0499999999999999E-3</v>
      </c>
      <c r="E11" s="265" t="e">
        <f>F11*$F$5</f>
        <v>#REF!</v>
      </c>
      <c r="F11" s="268" t="e">
        <f t="shared" si="2"/>
        <v>#REF!</v>
      </c>
      <c r="G11" s="309">
        <v>1.2600000000000001E-3</v>
      </c>
      <c r="H11" s="266" t="e">
        <f t="shared" si="0"/>
        <v>#REF!</v>
      </c>
      <c r="I11" s="264"/>
    </row>
    <row r="12" spans="1:9" ht="18.75" customHeight="1">
      <c r="A12" s="264" t="s">
        <v>16</v>
      </c>
      <c r="B12" s="265" t="e">
        <f>C12*$C$5</f>
        <v>#REF!</v>
      </c>
      <c r="C12" s="268" t="e">
        <f t="shared" si="1"/>
        <v>#REF!</v>
      </c>
      <c r="D12" s="267">
        <v>8.7000000000000001E-4</v>
      </c>
      <c r="E12" s="265" t="e">
        <f>F5*F12</f>
        <v>#REF!</v>
      </c>
      <c r="F12" s="268" t="e">
        <f t="shared" si="2"/>
        <v>#REF!</v>
      </c>
      <c r="G12" s="309">
        <v>9.5E-4</v>
      </c>
      <c r="H12" s="266" t="e">
        <f t="shared" si="0"/>
        <v>#REF!</v>
      </c>
      <c r="I12" s="264"/>
    </row>
    <row r="13" spans="1:9" ht="19.5" customHeight="1">
      <c r="A13" s="264" t="s">
        <v>17</v>
      </c>
      <c r="B13" s="265" t="e">
        <f>C13*$C$5</f>
        <v>#REF!</v>
      </c>
      <c r="C13" s="268" t="e">
        <f t="shared" si="1"/>
        <v>#REF!</v>
      </c>
      <c r="D13" s="267">
        <v>7.7999999999999999E-4</v>
      </c>
      <c r="E13" s="265" t="e">
        <f>F13*$F$5</f>
        <v>#REF!</v>
      </c>
      <c r="F13" s="268" t="e">
        <f t="shared" si="2"/>
        <v>#REF!</v>
      </c>
      <c r="G13" s="310">
        <v>8.4999999999999995E-4</v>
      </c>
      <c r="H13" s="266" t="e">
        <f t="shared" si="0"/>
        <v>#REF!</v>
      </c>
      <c r="I13" s="264"/>
    </row>
    <row r="14" spans="1:9" ht="23.25" customHeight="1">
      <c r="A14" s="256"/>
      <c r="B14" s="257"/>
      <c r="C14" s="269"/>
      <c r="D14" s="270"/>
      <c r="E14" s="270"/>
      <c r="F14" s="269"/>
      <c r="G14" s="270"/>
      <c r="H14" s="271"/>
      <c r="I14" s="256"/>
    </row>
    <row r="15" spans="1:9" ht="21" customHeight="1">
      <c r="A15" s="264"/>
      <c r="B15" s="265"/>
      <c r="C15" s="272">
        <v>1350000000</v>
      </c>
      <c r="D15" s="272">
        <v>5000000000</v>
      </c>
      <c r="E15" s="270"/>
      <c r="F15" s="273"/>
      <c r="G15" s="270"/>
      <c r="H15" s="270"/>
      <c r="I15" s="256"/>
    </row>
    <row r="16" spans="1:9" ht="21.75" customHeight="1">
      <c r="A16" s="264" t="s">
        <v>37</v>
      </c>
      <c r="B16" s="265">
        <f>C16*$C$15*70%</f>
        <v>8977500</v>
      </c>
      <c r="C16" s="268">
        <v>9.4999999999999998E-3</v>
      </c>
      <c r="D16" s="309">
        <v>9.4999999999999998E-3</v>
      </c>
      <c r="E16" s="270" t="s">
        <v>87</v>
      </c>
      <c r="F16" s="273"/>
      <c r="G16" s="270"/>
      <c r="H16" s="270"/>
      <c r="I16" s="256"/>
    </row>
    <row r="17" spans="1:9" ht="26.25" customHeight="1">
      <c r="A17" s="264" t="s">
        <v>38</v>
      </c>
      <c r="B17" s="265">
        <f>C17*$C$15*70%</f>
        <v>15119999.999999998</v>
      </c>
      <c r="C17" s="268">
        <v>1.6E-2</v>
      </c>
      <c r="D17" s="309">
        <v>1.6E-2</v>
      </c>
      <c r="E17" s="270"/>
      <c r="F17" s="302"/>
      <c r="G17" s="270"/>
      <c r="H17" s="270"/>
      <c r="I17" s="256"/>
    </row>
    <row r="18" spans="1:9">
      <c r="A18" s="256"/>
      <c r="B18" s="257"/>
      <c r="C18" s="269"/>
      <c r="D18" s="270"/>
      <c r="E18" s="270"/>
      <c r="F18" s="273"/>
      <c r="G18" s="270"/>
      <c r="H18" s="270"/>
      <c r="I18" s="256"/>
    </row>
    <row r="19" spans="1:9" ht="21" customHeight="1">
      <c r="A19" s="264"/>
      <c r="B19" s="265"/>
      <c r="C19" s="272">
        <v>1500000000</v>
      </c>
      <c r="D19" s="272">
        <v>15000000000</v>
      </c>
      <c r="E19" s="270"/>
      <c r="F19" s="273"/>
      <c r="G19" s="270"/>
      <c r="H19" s="270"/>
      <c r="I19" s="256"/>
    </row>
    <row r="20" spans="1:9" ht="21.75" customHeight="1">
      <c r="A20" s="264" t="s">
        <v>41</v>
      </c>
      <c r="B20" s="265">
        <f>C20*C19</f>
        <v>2850000</v>
      </c>
      <c r="C20" s="274">
        <v>1.9E-3</v>
      </c>
      <c r="D20" s="311">
        <v>1.9E-3</v>
      </c>
      <c r="E20" s="270" t="s">
        <v>40</v>
      </c>
      <c r="F20" s="273"/>
      <c r="G20" s="270"/>
      <c r="H20" s="270"/>
      <c r="I20" s="256"/>
    </row>
    <row r="21" spans="1:9">
      <c r="C21" s="14"/>
      <c r="D21" s="15"/>
      <c r="E21" s="15"/>
      <c r="F21" s="16"/>
      <c r="G21" s="15"/>
      <c r="H21" s="15"/>
    </row>
    <row r="22" spans="1:9">
      <c r="C22" s="16"/>
      <c r="D22" s="15"/>
      <c r="E22" s="15"/>
      <c r="F22" s="16"/>
      <c r="G22" s="15"/>
      <c r="H22" s="15"/>
    </row>
    <row r="23" spans="1:9">
      <c r="C23" s="14"/>
      <c r="D23" s="15"/>
      <c r="E23" s="15"/>
      <c r="F23" s="16"/>
      <c r="G23" s="15"/>
      <c r="H23" s="15"/>
    </row>
    <row r="24" spans="1:9">
      <c r="C24" s="14"/>
      <c r="D24" s="15"/>
      <c r="E24" s="15"/>
      <c r="F24" s="16"/>
      <c r="G24" s="15"/>
      <c r="H24" s="15"/>
    </row>
    <row r="25" spans="1:9">
      <c r="C25" s="14"/>
      <c r="D25" s="15"/>
      <c r="E25" s="15"/>
      <c r="F25" s="16"/>
      <c r="G25" s="15"/>
      <c r="H25" s="15"/>
    </row>
    <row r="26" spans="1:9" ht="12" customHeight="1">
      <c r="C26" s="14"/>
      <c r="D26" s="15"/>
      <c r="E26" s="15"/>
      <c r="F26" s="14"/>
      <c r="G26" s="15"/>
      <c r="H26" s="15"/>
    </row>
    <row r="27" spans="1:9">
      <c r="C27" s="17"/>
      <c r="D27" s="18"/>
      <c r="E27" s="18"/>
      <c r="F27" s="17"/>
      <c r="G27" s="18"/>
      <c r="H27" s="18"/>
    </row>
    <row r="28" spans="1:9">
      <c r="C28" s="17"/>
      <c r="D28" s="18"/>
      <c r="E28" s="18"/>
      <c r="F28" s="17"/>
      <c r="G28" s="18"/>
      <c r="H28" s="18"/>
    </row>
    <row r="29" spans="1:9">
      <c r="C29" s="17"/>
      <c r="D29" s="18"/>
      <c r="E29" s="18"/>
      <c r="F29" s="17"/>
      <c r="G29" s="18"/>
      <c r="H29" s="18"/>
    </row>
    <row r="30" spans="1:9">
      <c r="C30" s="17"/>
      <c r="D30" s="18"/>
      <c r="E30" s="18"/>
    </row>
  </sheetData>
  <mergeCells count="5">
    <mergeCell ref="A4:A5"/>
    <mergeCell ref="B4:D4"/>
    <mergeCell ref="E4:G4"/>
    <mergeCell ref="H4:H5"/>
    <mergeCell ref="A2:I2"/>
  </mergeCells>
  <pageMargins left="0.7" right="0.7" top="0.75" bottom="0.75" header="0.3" footer="0.3"/>
  <pageSetup scale="85"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4"/>
  </sheetPr>
  <dimension ref="A1:AA134"/>
  <sheetViews>
    <sheetView zoomScale="85" workbookViewId="0">
      <selection activeCell="E12" sqref="E12"/>
    </sheetView>
  </sheetViews>
  <sheetFormatPr defaultColWidth="9.140625" defaultRowHeight="15.75"/>
  <cols>
    <col min="1" max="1" width="7.42578125" style="432" customWidth="1"/>
    <col min="2" max="2" width="33.85546875" style="252" customWidth="1"/>
    <col min="3" max="3" width="8.85546875" style="252" customWidth="1"/>
    <col min="4" max="4" width="6.85546875" style="252" customWidth="1"/>
    <col min="5" max="5" width="12.42578125" style="253" customWidth="1"/>
    <col min="6" max="6" width="9.7109375" style="433" customWidth="1"/>
    <col min="7" max="7" width="9.28515625" style="253" customWidth="1"/>
    <col min="8" max="8" width="9.42578125" style="252" customWidth="1"/>
    <col min="9" max="9" width="9.140625" style="252" customWidth="1"/>
    <col min="10" max="10" width="17.7109375" style="252" customWidth="1"/>
    <col min="11" max="11" width="15.42578125" style="252" customWidth="1"/>
    <col min="12" max="12" width="12.85546875" style="252" bestFit="1" customWidth="1"/>
    <col min="13" max="14" width="9.140625" style="252"/>
    <col min="15" max="15" width="38" style="252" customWidth="1"/>
    <col min="16" max="16384" width="9.140625" style="252"/>
  </cols>
  <sheetData>
    <row r="1" spans="1:16" s="174" customFormat="1" ht="18.75">
      <c r="A1" s="174" t="s">
        <v>566</v>
      </c>
      <c r="D1" s="410"/>
      <c r="E1" s="411"/>
      <c r="F1" s="412"/>
    </row>
    <row r="2" spans="1:16" s="175" customFormat="1" ht="21" customHeight="1">
      <c r="A2" s="983" t="s">
        <v>432</v>
      </c>
      <c r="B2" s="983"/>
      <c r="C2" s="983"/>
      <c r="D2" s="983"/>
      <c r="E2" s="983"/>
      <c r="F2" s="983"/>
      <c r="G2" s="983"/>
      <c r="H2" s="983"/>
      <c r="I2" s="983"/>
      <c r="J2" s="983"/>
      <c r="K2" s="983"/>
      <c r="L2" s="983"/>
    </row>
    <row r="3" spans="1:16" s="175" customFormat="1" ht="21" customHeight="1">
      <c r="A3" s="983" t="s">
        <v>567</v>
      </c>
      <c r="B3" s="983"/>
      <c r="C3" s="983"/>
      <c r="D3" s="983"/>
      <c r="E3" s="983"/>
      <c r="F3" s="983"/>
      <c r="G3" s="983"/>
      <c r="H3" s="983"/>
      <c r="I3" s="983"/>
      <c r="J3" s="983"/>
      <c r="K3" s="983"/>
      <c r="L3" s="983"/>
    </row>
    <row r="4" spans="1:16">
      <c r="A4" s="413"/>
      <c r="B4" s="414"/>
      <c r="C4" s="178"/>
      <c r="D4" s="414"/>
      <c r="E4" s="415"/>
      <c r="F4" s="415"/>
      <c r="G4" s="416"/>
      <c r="H4" s="416"/>
      <c r="I4" s="417"/>
      <c r="J4" s="417"/>
      <c r="K4" s="1099" t="s">
        <v>568</v>
      </c>
      <c r="L4" s="1099"/>
    </row>
    <row r="5" spans="1:16" ht="33" customHeight="1">
      <c r="A5" s="1011" t="s">
        <v>1</v>
      </c>
      <c r="B5" s="1011" t="s">
        <v>393</v>
      </c>
      <c r="C5" s="1011" t="s">
        <v>390</v>
      </c>
      <c r="D5" s="1011" t="s">
        <v>351</v>
      </c>
      <c r="E5" s="1011" t="s">
        <v>233</v>
      </c>
      <c r="F5" s="1095" t="s">
        <v>433</v>
      </c>
      <c r="G5" s="1095" t="s">
        <v>234</v>
      </c>
      <c r="H5" s="1011" t="s">
        <v>235</v>
      </c>
      <c r="I5" s="1011"/>
      <c r="J5" s="1011" t="s">
        <v>236</v>
      </c>
      <c r="K5" s="1095" t="s">
        <v>434</v>
      </c>
      <c r="L5" s="1011" t="s">
        <v>569</v>
      </c>
    </row>
    <row r="6" spans="1:16" ht="38.25" customHeight="1">
      <c r="A6" s="1011"/>
      <c r="B6" s="1011"/>
      <c r="C6" s="1011"/>
      <c r="D6" s="1011"/>
      <c r="E6" s="1011"/>
      <c r="F6" s="1095"/>
      <c r="G6" s="1095"/>
      <c r="H6" s="307" t="s">
        <v>435</v>
      </c>
      <c r="I6" s="307" t="s">
        <v>436</v>
      </c>
      <c r="J6" s="1011"/>
      <c r="K6" s="1095"/>
      <c r="L6" s="1011" t="s">
        <v>570</v>
      </c>
    </row>
    <row r="7" spans="1:16" ht="30" customHeight="1">
      <c r="A7" s="180">
        <v>1</v>
      </c>
      <c r="B7" s="180">
        <v>2</v>
      </c>
      <c r="C7" s="180">
        <v>3</v>
      </c>
      <c r="D7" s="180">
        <v>4</v>
      </c>
      <c r="E7" s="180">
        <v>5</v>
      </c>
      <c r="F7" s="180">
        <v>6</v>
      </c>
      <c r="G7" s="180">
        <v>7</v>
      </c>
      <c r="H7" s="180">
        <v>8</v>
      </c>
      <c r="I7" s="180">
        <v>9</v>
      </c>
      <c r="J7" s="180" t="s">
        <v>571</v>
      </c>
      <c r="K7" s="180" t="s">
        <v>572</v>
      </c>
      <c r="L7" s="180" t="s">
        <v>573</v>
      </c>
    </row>
    <row r="8" spans="1:16" ht="30" customHeight="1">
      <c r="A8" s="200" t="s">
        <v>8</v>
      </c>
      <c r="B8" s="201" t="s">
        <v>262</v>
      </c>
      <c r="C8" s="201"/>
      <c r="D8" s="201"/>
      <c r="E8" s="208"/>
      <c r="F8" s="208"/>
      <c r="G8" s="208"/>
      <c r="H8" s="208"/>
      <c r="I8" s="208"/>
      <c r="J8" s="382"/>
      <c r="K8" s="418"/>
      <c r="L8" s="418"/>
    </row>
    <row r="9" spans="1:16" ht="30" customHeight="1">
      <c r="A9" s="200">
        <v>1</v>
      </c>
      <c r="B9" s="201" t="s">
        <v>263</v>
      </c>
      <c r="C9" s="201"/>
      <c r="D9" s="201"/>
      <c r="E9" s="186"/>
      <c r="F9" s="186"/>
      <c r="G9" s="186"/>
      <c r="H9" s="186"/>
      <c r="I9" s="186"/>
      <c r="J9" s="186"/>
      <c r="K9" s="418"/>
      <c r="L9" s="418"/>
    </row>
    <row r="10" spans="1:16" ht="33.75" customHeight="1">
      <c r="A10" s="1096" t="s">
        <v>246</v>
      </c>
      <c r="B10" s="1097" t="s">
        <v>264</v>
      </c>
      <c r="C10" s="1098" t="s">
        <v>265</v>
      </c>
      <c r="D10" s="214">
        <v>1</v>
      </c>
      <c r="E10" s="419">
        <f>'B1.LĐ-CSDL'!H7</f>
        <v>0</v>
      </c>
      <c r="F10" s="419">
        <f>'B1.DC-CSDL'!Q11</f>
        <v>0</v>
      </c>
      <c r="G10" s="419">
        <f>G11</f>
        <v>1248.588</v>
      </c>
      <c r="H10" s="419">
        <f>'B1.TB-CSDL'!Q11</f>
        <v>0</v>
      </c>
      <c r="I10" s="419">
        <f>'B1.TB-CSDL'!P11</f>
        <v>0</v>
      </c>
      <c r="J10" s="419">
        <f>SUM(E10:I10)</f>
        <v>1248.588</v>
      </c>
      <c r="K10" s="419">
        <f>J10*15%</f>
        <v>187.28819999999999</v>
      </c>
      <c r="L10" s="419">
        <f>J10+K10-H10</f>
        <v>1435.8761999999999</v>
      </c>
      <c r="P10" s="253"/>
    </row>
    <row r="11" spans="1:16" ht="57" customHeight="1">
      <c r="A11" s="1096"/>
      <c r="B11" s="1097"/>
      <c r="C11" s="1098"/>
      <c r="D11" s="420" t="s">
        <v>437</v>
      </c>
      <c r="E11" s="419">
        <f>'B1.LĐ-CSDL'!H8</f>
        <v>897787.5</v>
      </c>
      <c r="F11" s="419">
        <f>'B1.DC-CSDL'!Q12</f>
        <v>3180.1882807692309</v>
      </c>
      <c r="G11" s="419">
        <f>'B1.VL-CSDL'!P10</f>
        <v>1248.588</v>
      </c>
      <c r="H11" s="419">
        <f>'B1.TB-CSDL'!Q12</f>
        <v>14616</v>
      </c>
      <c r="I11" s="419">
        <f>'B1.TB-CSDL'!P12</f>
        <v>41836.079999999994</v>
      </c>
      <c r="J11" s="419">
        <f t="shared" ref="J11:J74" si="0">SUM(E11:I11)</f>
        <v>958668.35628076922</v>
      </c>
      <c r="K11" s="419">
        <f t="shared" ref="K11:K74" si="1">J11*15%</f>
        <v>143800.25344211538</v>
      </c>
      <c r="L11" s="419">
        <f t="shared" ref="L11:L74" si="2">J11+K11-H11</f>
        <v>1087852.6097228846</v>
      </c>
      <c r="P11" s="253"/>
    </row>
    <row r="12" spans="1:16" ht="36.75" customHeight="1">
      <c r="A12" s="1096"/>
      <c r="B12" s="1097"/>
      <c r="C12" s="1098"/>
      <c r="D12" s="214">
        <v>3</v>
      </c>
      <c r="E12" s="419">
        <f>'B1.LĐ-CSDL'!H9</f>
        <v>0</v>
      </c>
      <c r="F12" s="419">
        <f>'B1.DC-CSDL'!Q13</f>
        <v>0</v>
      </c>
      <c r="G12" s="419">
        <f>G11</f>
        <v>1248.588</v>
      </c>
      <c r="H12" s="419">
        <f>'B1.TB-CSDL'!Q13</f>
        <v>0</v>
      </c>
      <c r="I12" s="419">
        <f>'B1.TB-CSDL'!P13</f>
        <v>0</v>
      </c>
      <c r="J12" s="419">
        <f t="shared" si="0"/>
        <v>1248.588</v>
      </c>
      <c r="K12" s="419">
        <f t="shared" si="1"/>
        <v>187.28819999999999</v>
      </c>
      <c r="L12" s="419">
        <f t="shared" si="2"/>
        <v>1435.8761999999999</v>
      </c>
      <c r="N12" s="253"/>
    </row>
    <row r="13" spans="1:16" ht="24" customHeight="1">
      <c r="A13" s="1100" t="s">
        <v>247</v>
      </c>
      <c r="B13" s="1101" t="s">
        <v>266</v>
      </c>
      <c r="C13" s="1098" t="s">
        <v>265</v>
      </c>
      <c r="D13" s="214">
        <v>1</v>
      </c>
      <c r="E13" s="419">
        <f>'B1.LĐ-CSDL'!H10</f>
        <v>0</v>
      </c>
      <c r="F13" s="419">
        <f>'B1.DC-CSDL'!Q14</f>
        <v>0</v>
      </c>
      <c r="G13" s="419">
        <f>G14</f>
        <v>1248.588</v>
      </c>
      <c r="H13" s="419">
        <f>'B1.TB-CSDL'!Q14</f>
        <v>0</v>
      </c>
      <c r="I13" s="419">
        <f>'B1.TB-CSDL'!P14</f>
        <v>0</v>
      </c>
      <c r="J13" s="419">
        <f t="shared" si="0"/>
        <v>1248.588</v>
      </c>
      <c r="K13" s="419">
        <f t="shared" si="1"/>
        <v>187.28819999999999</v>
      </c>
      <c r="L13" s="419">
        <f t="shared" si="2"/>
        <v>1435.8761999999999</v>
      </c>
      <c r="N13" s="253"/>
      <c r="P13" s="253"/>
    </row>
    <row r="14" spans="1:16" s="421" customFormat="1" ht="36.75" customHeight="1">
      <c r="A14" s="1100"/>
      <c r="B14" s="1101"/>
      <c r="C14" s="1098"/>
      <c r="D14" s="420" t="s">
        <v>437</v>
      </c>
      <c r="E14" s="419">
        <f>'B1.LĐ-CSDL'!H11</f>
        <v>718230</v>
      </c>
      <c r="F14" s="419">
        <f>'B1.DC-CSDL'!Q15</f>
        <v>2544.1506246153849</v>
      </c>
      <c r="G14" s="419">
        <f>'B1.VL-CSDL'!P11</f>
        <v>1248.588</v>
      </c>
      <c r="H14" s="419">
        <f>'B1.TB-CSDL'!Q15</f>
        <v>11368.8</v>
      </c>
      <c r="I14" s="419">
        <f>'B1.TB-CSDL'!P15</f>
        <v>32439.66</v>
      </c>
      <c r="J14" s="419">
        <f t="shared" si="0"/>
        <v>765831.19862461544</v>
      </c>
      <c r="K14" s="419">
        <f t="shared" si="1"/>
        <v>114874.67979369231</v>
      </c>
      <c r="L14" s="419">
        <f t="shared" si="2"/>
        <v>869337.0784183077</v>
      </c>
      <c r="N14" s="253"/>
      <c r="P14" s="422"/>
    </row>
    <row r="15" spans="1:16" ht="30" customHeight="1">
      <c r="A15" s="1100"/>
      <c r="B15" s="1101"/>
      <c r="C15" s="1098"/>
      <c r="D15" s="214">
        <v>3</v>
      </c>
      <c r="E15" s="419">
        <f>'B1.LĐ-CSDL'!H12</f>
        <v>0</v>
      </c>
      <c r="F15" s="419">
        <f>'B1.DC-CSDL'!Q16</f>
        <v>0</v>
      </c>
      <c r="G15" s="419">
        <f>G14</f>
        <v>1248.588</v>
      </c>
      <c r="H15" s="419">
        <f>'B1.TB-CSDL'!Q16</f>
        <v>0</v>
      </c>
      <c r="I15" s="419">
        <f>'B1.TB-CSDL'!P16</f>
        <v>0</v>
      </c>
      <c r="J15" s="419">
        <f t="shared" si="0"/>
        <v>1248.588</v>
      </c>
      <c r="K15" s="419">
        <f t="shared" si="1"/>
        <v>187.28819999999999</v>
      </c>
      <c r="L15" s="419">
        <f t="shared" si="2"/>
        <v>1435.8761999999999</v>
      </c>
      <c r="N15" s="253"/>
      <c r="P15" s="253"/>
    </row>
    <row r="16" spans="1:16" ht="30" customHeight="1">
      <c r="A16" s="200">
        <v>2</v>
      </c>
      <c r="B16" s="1003" t="s">
        <v>267</v>
      </c>
      <c r="C16" s="1003"/>
      <c r="D16" s="1003"/>
      <c r="E16" s="419"/>
      <c r="F16" s="419"/>
      <c r="G16" s="419"/>
      <c r="H16" s="419"/>
      <c r="I16" s="419"/>
      <c r="J16" s="419"/>
      <c r="K16" s="419"/>
      <c r="L16" s="419"/>
      <c r="P16" s="253"/>
    </row>
    <row r="17" spans="1:27" ht="30" customHeight="1">
      <c r="A17" s="1100" t="s">
        <v>248</v>
      </c>
      <c r="B17" s="1097" t="s">
        <v>268</v>
      </c>
      <c r="C17" s="1098" t="s">
        <v>269</v>
      </c>
      <c r="D17" s="214">
        <v>1</v>
      </c>
      <c r="E17" s="419">
        <f>'B1.LĐ-CSDL'!H14</f>
        <v>1362216</v>
      </c>
      <c r="F17" s="419">
        <f>'B1.DC-CSDL'!Q18</f>
        <v>4070.6409993846164</v>
      </c>
      <c r="G17" s="419">
        <f>G18</f>
        <v>1248.588</v>
      </c>
      <c r="H17" s="419">
        <f>'B1.TB-CSDL'!Q18</f>
        <v>16450.560000000001</v>
      </c>
      <c r="I17" s="419">
        <f>'B1.TB-CSDL'!P18</f>
        <v>37343.674368000007</v>
      </c>
      <c r="J17" s="419">
        <f t="shared" si="0"/>
        <v>1421329.4633673849</v>
      </c>
      <c r="K17" s="419">
        <f t="shared" si="1"/>
        <v>213199.41950510771</v>
      </c>
      <c r="L17" s="419">
        <f t="shared" si="2"/>
        <v>1618078.3228724925</v>
      </c>
      <c r="P17" s="253"/>
    </row>
    <row r="18" spans="1:27" ht="30" customHeight="1">
      <c r="A18" s="1100"/>
      <c r="B18" s="1097"/>
      <c r="C18" s="1098"/>
      <c r="D18" s="214">
        <v>2</v>
      </c>
      <c r="E18" s="419">
        <f>'B1.LĐ-CSDL'!H15</f>
        <v>1702770</v>
      </c>
      <c r="F18" s="419">
        <f>'B1.DC-CSDL'!Q19</f>
        <v>5088.3012492307698</v>
      </c>
      <c r="G18" s="253">
        <f>'B1.VL-CSDL'!P13</f>
        <v>1248.588</v>
      </c>
      <c r="H18" s="419">
        <f>'B1.TB-CSDL'!Q19</f>
        <v>20563.2</v>
      </c>
      <c r="I18" s="419">
        <f>'B1.TB-CSDL'!P19</f>
        <v>46679.592960000002</v>
      </c>
      <c r="J18" s="419">
        <f t="shared" si="0"/>
        <v>1776349.6822092307</v>
      </c>
      <c r="K18" s="419">
        <f t="shared" si="1"/>
        <v>266452.45233138459</v>
      </c>
      <c r="L18" s="419">
        <f t="shared" si="2"/>
        <v>2022238.9345406154</v>
      </c>
      <c r="P18" s="253"/>
    </row>
    <row r="19" spans="1:27" ht="30" customHeight="1">
      <c r="A19" s="1100"/>
      <c r="B19" s="1097"/>
      <c r="C19" s="1098"/>
      <c r="D19" s="214">
        <v>3</v>
      </c>
      <c r="E19" s="419">
        <f>'B1.LĐ-CSDL'!H16</f>
        <v>2213601</v>
      </c>
      <c r="F19" s="419">
        <f>'B1.DC-CSDL'!Q20</f>
        <v>6614.7916240000004</v>
      </c>
      <c r="G19" s="419">
        <f>G18</f>
        <v>1248.588</v>
      </c>
      <c r="H19" s="419">
        <f>'B1.TB-CSDL'!Q20</f>
        <v>26732.16</v>
      </c>
      <c r="I19" s="419">
        <f>'B1.TB-CSDL'!P20</f>
        <v>60683.470848000004</v>
      </c>
      <c r="J19" s="419">
        <f t="shared" si="0"/>
        <v>2308880.0104720001</v>
      </c>
      <c r="K19" s="419">
        <f t="shared" si="1"/>
        <v>346332.00157080003</v>
      </c>
      <c r="L19" s="419">
        <f t="shared" si="2"/>
        <v>2628479.8520427998</v>
      </c>
      <c r="P19" s="253"/>
    </row>
    <row r="20" spans="1:27" ht="30" customHeight="1">
      <c r="A20" s="1100" t="s">
        <v>249</v>
      </c>
      <c r="B20" s="1097" t="s">
        <v>270</v>
      </c>
      <c r="C20" s="1098" t="s">
        <v>269</v>
      </c>
      <c r="D20" s="214">
        <v>1</v>
      </c>
      <c r="E20" s="419">
        <f>'B1.LĐ-CSDL'!H17</f>
        <v>12201840</v>
      </c>
      <c r="F20" s="419">
        <f>'B1.DC-CSDL'!Q21</f>
        <v>40706.409993846159</v>
      </c>
      <c r="G20" s="419">
        <f>G21</f>
        <v>6061.1760000000004</v>
      </c>
      <c r="H20" s="419">
        <f>'B1.TB-CSDL'!Q21</f>
        <v>159360.00000000003</v>
      </c>
      <c r="I20" s="419">
        <f>'B1.TB-CSDL'!P21</f>
        <v>313291.88352000009</v>
      </c>
      <c r="J20" s="419">
        <f t="shared" si="0"/>
        <v>12721259.469513847</v>
      </c>
      <c r="K20" s="419">
        <f t="shared" si="1"/>
        <v>1908188.920427077</v>
      </c>
      <c r="L20" s="419">
        <f t="shared" si="2"/>
        <v>14470088.389940923</v>
      </c>
    </row>
    <row r="21" spans="1:27" s="423" customFormat="1" ht="40.5" customHeight="1">
      <c r="A21" s="1100"/>
      <c r="B21" s="1097"/>
      <c r="C21" s="1098"/>
      <c r="D21" s="214">
        <v>2</v>
      </c>
      <c r="E21" s="419">
        <f>'B1.LĐ-CSDL'!H18</f>
        <v>15252300</v>
      </c>
      <c r="F21" s="419">
        <f>'B1.DC-CSDL'!Q22</f>
        <v>50883.012492307695</v>
      </c>
      <c r="G21" s="419">
        <f>'B1.VL-CSDL'!P14</f>
        <v>6061.1760000000004</v>
      </c>
      <c r="H21" s="419">
        <f>'B1.TB-CSDL'!Q22</f>
        <v>199200</v>
      </c>
      <c r="I21" s="419">
        <f>'B1.TB-CSDL'!P22</f>
        <v>391614.85440000007</v>
      </c>
      <c r="J21" s="419">
        <f t="shared" si="0"/>
        <v>15900059.042892309</v>
      </c>
      <c r="K21" s="419">
        <f t="shared" si="1"/>
        <v>2385008.8564338461</v>
      </c>
      <c r="L21" s="419">
        <f t="shared" si="2"/>
        <v>18085867.899326153</v>
      </c>
      <c r="P21" s="424"/>
    </row>
    <row r="22" spans="1:27" ht="49.5" customHeight="1">
      <c r="A22" s="1100"/>
      <c r="B22" s="1097"/>
      <c r="C22" s="1098"/>
      <c r="D22" s="214">
        <v>3</v>
      </c>
      <c r="E22" s="419">
        <f>'B1.LĐ-CSDL'!H19</f>
        <v>19827990</v>
      </c>
      <c r="F22" s="419">
        <f>'B1.DC-CSDL'!Q23</f>
        <v>66147.916240000006</v>
      </c>
      <c r="G22" s="419">
        <f>G21</f>
        <v>6061.1760000000004</v>
      </c>
      <c r="H22" s="419">
        <f>'B1.TB-CSDL'!Q23</f>
        <v>258960.00000000003</v>
      </c>
      <c r="I22" s="419">
        <f>'B1.TB-CSDL'!P23</f>
        <v>509099.31072000013</v>
      </c>
      <c r="J22" s="419">
        <f t="shared" si="0"/>
        <v>20668258.402959999</v>
      </c>
      <c r="K22" s="419">
        <f t="shared" si="1"/>
        <v>3100238.7604439999</v>
      </c>
      <c r="L22" s="419">
        <f t="shared" si="2"/>
        <v>23509537.163403999</v>
      </c>
    </row>
    <row r="23" spans="1:27" ht="36.75" customHeight="1">
      <c r="A23" s="1100" t="s">
        <v>250</v>
      </c>
      <c r="B23" s="1097" t="s">
        <v>271</v>
      </c>
      <c r="C23" s="1098" t="s">
        <v>269</v>
      </c>
      <c r="D23" s="214">
        <v>1</v>
      </c>
      <c r="E23" s="419">
        <f>'B1.LĐ-CSDL'!H20</f>
        <v>4486920</v>
      </c>
      <c r="F23" s="419">
        <f>'B1.DC-CSDL'!Q24</f>
        <v>15264.903747692311</v>
      </c>
      <c r="G23" s="419">
        <f>G24</f>
        <v>3840.5880000000002</v>
      </c>
      <c r="H23" s="419">
        <f>'B1.TB-CSDL'!Q24</f>
        <v>60403.200000000004</v>
      </c>
      <c r="I23" s="419">
        <f>'B1.TB-CSDL'!P24</f>
        <v>125002.56384</v>
      </c>
      <c r="J23" s="419">
        <f t="shared" si="0"/>
        <v>4691431.2555876933</v>
      </c>
      <c r="K23" s="419">
        <f t="shared" si="1"/>
        <v>703714.688338154</v>
      </c>
      <c r="L23" s="419">
        <f t="shared" si="2"/>
        <v>5334742.7439258471</v>
      </c>
    </row>
    <row r="24" spans="1:27" ht="36.75" customHeight="1">
      <c r="A24" s="1100"/>
      <c r="B24" s="1097"/>
      <c r="C24" s="1098"/>
      <c r="D24" s="214">
        <v>2</v>
      </c>
      <c r="E24" s="419">
        <f>'B1.LĐ-CSDL'!H21</f>
        <v>5608650</v>
      </c>
      <c r="F24" s="419">
        <f>'B1.DC-CSDL'!Q25</f>
        <v>19081.129684615385</v>
      </c>
      <c r="G24" s="419">
        <f>'B1.VL-CSDL'!P15</f>
        <v>3840.5880000000002</v>
      </c>
      <c r="H24" s="419">
        <f>'B1.TB-CSDL'!Q25</f>
        <v>75504</v>
      </c>
      <c r="I24" s="419">
        <f>'B1.TB-CSDL'!P25</f>
        <v>156253.20480000001</v>
      </c>
      <c r="J24" s="419">
        <f t="shared" si="0"/>
        <v>5863328.9224846158</v>
      </c>
      <c r="K24" s="419">
        <f t="shared" si="1"/>
        <v>879499.33837269235</v>
      </c>
      <c r="L24" s="419">
        <f t="shared" si="2"/>
        <v>6667324.2608573083</v>
      </c>
    </row>
    <row r="25" spans="1:27" ht="30" customHeight="1">
      <c r="A25" s="1100"/>
      <c r="B25" s="1097"/>
      <c r="C25" s="1098"/>
      <c r="D25" s="214">
        <v>3</v>
      </c>
      <c r="E25" s="419">
        <f>'B1.LĐ-CSDL'!H22</f>
        <v>7291245</v>
      </c>
      <c r="F25" s="419">
        <f>'B1.DC-CSDL'!Q26</f>
        <v>24805.468590000004</v>
      </c>
      <c r="G25" s="419">
        <f>G24</f>
        <v>3840.5880000000002</v>
      </c>
      <c r="H25" s="419">
        <f>'B1.TB-CSDL'!Q26</f>
        <v>98155.200000000012</v>
      </c>
      <c r="I25" s="419">
        <f>'B1.TB-CSDL'!P26</f>
        <v>203129.16624000002</v>
      </c>
      <c r="J25" s="419">
        <f t="shared" si="0"/>
        <v>7621175.4228300005</v>
      </c>
      <c r="K25" s="419">
        <f t="shared" si="1"/>
        <v>1143176.3134244999</v>
      </c>
      <c r="L25" s="419">
        <f t="shared" si="2"/>
        <v>8666196.536254501</v>
      </c>
    </row>
    <row r="26" spans="1:27" ht="39.75" customHeight="1">
      <c r="A26" s="203" t="s">
        <v>251</v>
      </c>
      <c r="B26" s="208" t="s">
        <v>272</v>
      </c>
      <c r="C26" s="180" t="s">
        <v>273</v>
      </c>
      <c r="D26" s="425" t="s">
        <v>437</v>
      </c>
      <c r="E26" s="419">
        <f>'B1.LĐ-CSDL'!H23</f>
        <v>1277077.5</v>
      </c>
      <c r="F26" s="419">
        <f>'B1.DC-CSDL'!Q27</f>
        <v>3816.2259369230783</v>
      </c>
      <c r="G26" s="419">
        <f>'B1.VL-CSDL'!P16</f>
        <v>770.81760000000008</v>
      </c>
      <c r="H26" s="419">
        <f>'B1.TB-CSDL'!Q27</f>
        <v>15422.399999999998</v>
      </c>
      <c r="I26" s="419">
        <f>'B1.TB-CSDL'!P27</f>
        <v>35009.69472</v>
      </c>
      <c r="J26" s="419">
        <f t="shared" si="0"/>
        <v>1332096.6382569231</v>
      </c>
      <c r="K26" s="419">
        <f t="shared" si="1"/>
        <v>199814.49573853845</v>
      </c>
      <c r="L26" s="419">
        <f t="shared" si="2"/>
        <v>1516488.7339954616</v>
      </c>
    </row>
    <row r="27" spans="1:27" ht="30" customHeight="1">
      <c r="A27" s="1100" t="s">
        <v>252</v>
      </c>
      <c r="B27" s="1097" t="s">
        <v>274</v>
      </c>
      <c r="C27" s="1098" t="s">
        <v>265</v>
      </c>
      <c r="D27" s="214">
        <v>1</v>
      </c>
      <c r="E27" s="419">
        <f>'B1.LĐ-CSDL'!H24</f>
        <v>539076</v>
      </c>
      <c r="F27" s="419">
        <f>'B1.DC-CSDL'!Q28</f>
        <v>2035.3204996923082</v>
      </c>
      <c r="G27" s="419">
        <f>G28</f>
        <v>924.58800000000008</v>
      </c>
      <c r="H27" s="419">
        <f>'B1.TB-CSDL'!Q28</f>
        <v>8225.2800000000007</v>
      </c>
      <c r="I27" s="419">
        <f>'B1.TB-CSDL'!P28</f>
        <v>18671.837184000004</v>
      </c>
      <c r="J27" s="419">
        <f t="shared" si="0"/>
        <v>568933.02568369242</v>
      </c>
      <c r="K27" s="419">
        <f t="shared" si="1"/>
        <v>85339.953852553866</v>
      </c>
      <c r="L27" s="419">
        <f t="shared" si="2"/>
        <v>646047.69953624625</v>
      </c>
    </row>
    <row r="28" spans="1:27" ht="30" customHeight="1">
      <c r="A28" s="1100"/>
      <c r="B28" s="1097"/>
      <c r="C28" s="1098"/>
      <c r="D28" s="214">
        <v>2</v>
      </c>
      <c r="E28" s="419">
        <f>'B1.LĐ-CSDL'!H25</f>
        <v>673845</v>
      </c>
      <c r="F28" s="419">
        <f>'B1.DC-CSDL'!Q29</f>
        <v>2544.1506246153849</v>
      </c>
      <c r="G28" s="419">
        <f>'B1.VL-CSDL'!P17</f>
        <v>924.58800000000008</v>
      </c>
      <c r="H28" s="419">
        <f>'B1.TB-CSDL'!Q29</f>
        <v>10281.6</v>
      </c>
      <c r="I28" s="419">
        <f>'B1.TB-CSDL'!P29</f>
        <v>23339.796480000001</v>
      </c>
      <c r="J28" s="419">
        <f t="shared" si="0"/>
        <v>710935.13510461536</v>
      </c>
      <c r="K28" s="419">
        <f t="shared" si="1"/>
        <v>106640.27026569231</v>
      </c>
      <c r="L28" s="419">
        <f t="shared" si="2"/>
        <v>807293.80537030764</v>
      </c>
    </row>
    <row r="29" spans="1:27" ht="30" customHeight="1">
      <c r="A29" s="1100"/>
      <c r="B29" s="1097"/>
      <c r="C29" s="1098"/>
      <c r="D29" s="214">
        <v>3</v>
      </c>
      <c r="E29" s="419">
        <f>'B1.LĐ-CSDL'!H26</f>
        <v>875998.5</v>
      </c>
      <c r="F29" s="419">
        <f>'B1.DC-CSDL'!Q30</f>
        <v>3307.3958120000002</v>
      </c>
      <c r="G29" s="419">
        <f>G28</f>
        <v>924.58800000000008</v>
      </c>
      <c r="H29" s="419">
        <f>'B1.TB-CSDL'!Q30</f>
        <v>13366.08</v>
      </c>
      <c r="I29" s="419">
        <f>'B1.TB-CSDL'!P30</f>
        <v>30341.735424000002</v>
      </c>
      <c r="J29" s="419">
        <f t="shared" si="0"/>
        <v>923938.29923599993</v>
      </c>
      <c r="K29" s="419">
        <f t="shared" si="1"/>
        <v>138590.7448854</v>
      </c>
      <c r="L29" s="419">
        <f t="shared" si="2"/>
        <v>1049162.9641213999</v>
      </c>
    </row>
    <row r="30" spans="1:27" s="414" customFormat="1" ht="30" customHeight="1">
      <c r="A30" s="1100" t="s">
        <v>275</v>
      </c>
      <c r="B30" s="1097" t="s">
        <v>276</v>
      </c>
      <c r="C30" s="1098" t="s">
        <v>273</v>
      </c>
      <c r="D30" s="214">
        <v>1</v>
      </c>
      <c r="E30" s="419">
        <f>'B1.LĐ-CSDL'!H27</f>
        <v>12548850</v>
      </c>
      <c r="F30" s="419">
        <f>'B1.DC-CSDL'!Q31</f>
        <v>38162.259369230771</v>
      </c>
      <c r="G30" s="419">
        <f>G31</f>
        <v>8281.764000000001</v>
      </c>
      <c r="H30" s="419">
        <f>'B1.TB-CSDL'!Q31</f>
        <v>151008</v>
      </c>
      <c r="I30" s="419">
        <f>'B1.TB-CSDL'!P31</f>
        <v>312506.40960000001</v>
      </c>
      <c r="J30" s="419">
        <f t="shared" si="0"/>
        <v>13058808.432969231</v>
      </c>
      <c r="K30" s="419">
        <f t="shared" si="1"/>
        <v>1958821.2649453846</v>
      </c>
      <c r="L30" s="419">
        <f t="shared" si="2"/>
        <v>14866621.697914615</v>
      </c>
    </row>
    <row r="31" spans="1:27" s="414" customFormat="1" ht="30" customHeight="1">
      <c r="A31" s="1100"/>
      <c r="B31" s="1097"/>
      <c r="C31" s="1098"/>
      <c r="D31" s="214">
        <v>2</v>
      </c>
      <c r="E31" s="419">
        <f>'B1.LĐ-CSDL'!H28</f>
        <v>15686062.5</v>
      </c>
      <c r="F31" s="419">
        <f>'B1.DC-CSDL'!Q32</f>
        <v>47702.824211538464</v>
      </c>
      <c r="G31" s="419">
        <f>'B1.VL-CSDL'!P18</f>
        <v>8281.764000000001</v>
      </c>
      <c r="H31" s="419">
        <f>'B1.TB-CSDL'!Q32</f>
        <v>188760</v>
      </c>
      <c r="I31" s="419">
        <f>'B1.TB-CSDL'!P32</f>
        <v>390633.01199999999</v>
      </c>
      <c r="J31" s="419">
        <f t="shared" si="0"/>
        <v>16321440.100211538</v>
      </c>
      <c r="K31" s="419">
        <f t="shared" si="1"/>
        <v>2448216.0150317308</v>
      </c>
      <c r="L31" s="419">
        <f t="shared" si="2"/>
        <v>18580896.115243271</v>
      </c>
    </row>
    <row r="32" spans="1:27" s="426" customFormat="1" ht="30" customHeight="1">
      <c r="A32" s="1100"/>
      <c r="B32" s="1097"/>
      <c r="C32" s="1098"/>
      <c r="D32" s="214">
        <v>3</v>
      </c>
      <c r="E32" s="419">
        <f>'B1.LĐ-CSDL'!H29</f>
        <v>20391881.25</v>
      </c>
      <c r="F32" s="419">
        <f>'B1.DC-CSDL'!Q33</f>
        <v>62013.671475000003</v>
      </c>
      <c r="G32" s="419">
        <f>G31</f>
        <v>8281.764000000001</v>
      </c>
      <c r="H32" s="419">
        <f>'B1.TB-CSDL'!Q33</f>
        <v>245388</v>
      </c>
      <c r="I32" s="419">
        <f>'B1.TB-CSDL'!P33</f>
        <v>507822.91560000001</v>
      </c>
      <c r="J32" s="419">
        <f t="shared" si="0"/>
        <v>21215387.601075001</v>
      </c>
      <c r="K32" s="419">
        <f t="shared" si="1"/>
        <v>3182308.1401612503</v>
      </c>
      <c r="L32" s="419">
        <f t="shared" si="2"/>
        <v>24152307.741236251</v>
      </c>
      <c r="M32" s="252"/>
      <c r="N32" s="252"/>
      <c r="O32" s="252"/>
      <c r="P32" s="252"/>
      <c r="Q32" s="252"/>
      <c r="R32" s="252"/>
      <c r="S32" s="252"/>
      <c r="T32" s="252"/>
      <c r="U32" s="252"/>
      <c r="V32" s="252"/>
      <c r="W32" s="252"/>
      <c r="X32" s="252"/>
      <c r="Y32" s="252"/>
      <c r="Z32" s="252"/>
      <c r="AA32" s="252"/>
    </row>
    <row r="33" spans="1:27" s="426" customFormat="1" ht="30" customHeight="1">
      <c r="A33" s="203" t="s">
        <v>277</v>
      </c>
      <c r="B33" s="208" t="s">
        <v>278</v>
      </c>
      <c r="C33" s="180" t="s">
        <v>269</v>
      </c>
      <c r="D33" s="420" t="s">
        <v>437</v>
      </c>
      <c r="E33" s="419">
        <f>'B1.LĐ-CSDL'!H30</f>
        <v>40350</v>
      </c>
      <c r="F33" s="419">
        <f>'B1.DC-CSDL'!Q34</f>
        <v>134.07809615384616</v>
      </c>
      <c r="G33" s="419">
        <f>'B1.VL-CSDL'!P19</f>
        <v>133.61760000000001</v>
      </c>
      <c r="H33" s="419">
        <f>'B1.TB-CSDL'!Q34</f>
        <v>521.12</v>
      </c>
      <c r="I33" s="419">
        <f>'B1.TB-CSDL'!P34</f>
        <v>1442.1</v>
      </c>
      <c r="J33" s="419">
        <f t="shared" si="0"/>
        <v>42580.915696153847</v>
      </c>
      <c r="K33" s="419">
        <f t="shared" si="1"/>
        <v>6387.1373544230764</v>
      </c>
      <c r="L33" s="419">
        <f t="shared" si="2"/>
        <v>48446.933050576918</v>
      </c>
      <c r="M33" s="252"/>
      <c r="N33" s="252"/>
      <c r="O33" s="252"/>
      <c r="P33" s="252"/>
      <c r="Q33" s="252"/>
      <c r="R33" s="252"/>
      <c r="S33" s="252"/>
      <c r="T33" s="252"/>
      <c r="U33" s="252"/>
      <c r="V33" s="252"/>
      <c r="W33" s="252"/>
      <c r="X33" s="252"/>
      <c r="Y33" s="252"/>
      <c r="Z33" s="252"/>
      <c r="AA33" s="252"/>
    </row>
    <row r="34" spans="1:27" ht="30" customHeight="1">
      <c r="A34" s="200" t="s">
        <v>9</v>
      </c>
      <c r="B34" s="199" t="s">
        <v>279</v>
      </c>
      <c r="C34" s="180"/>
      <c r="D34" s="214"/>
      <c r="E34" s="419"/>
      <c r="F34" s="419"/>
      <c r="G34" s="419"/>
      <c r="H34" s="419"/>
      <c r="I34" s="419"/>
      <c r="J34" s="419"/>
      <c r="K34" s="419"/>
      <c r="L34" s="419"/>
    </row>
    <row r="35" spans="1:27" ht="30" customHeight="1">
      <c r="A35" s="1100">
        <v>1</v>
      </c>
      <c r="B35" s="1097" t="s">
        <v>280</v>
      </c>
      <c r="C35" s="1098" t="s">
        <v>273</v>
      </c>
      <c r="D35" s="214">
        <v>1</v>
      </c>
      <c r="E35" s="419">
        <f>'B1.LĐ-CSDL'!H32</f>
        <v>6100920</v>
      </c>
      <c r="F35" s="419">
        <f>'B1.DC-CSDL'!Q36</f>
        <v>20999.164996923078</v>
      </c>
      <c r="G35" s="419">
        <f>G36</f>
        <v>12059.539200000001</v>
      </c>
      <c r="H35" s="419">
        <f>'B1.TB-CSDL'!Q36</f>
        <v>82252.800000000017</v>
      </c>
      <c r="I35" s="419">
        <f>'B1.TB-CSDL'!P36</f>
        <v>186718.37184000004</v>
      </c>
      <c r="J35" s="419">
        <f t="shared" si="0"/>
        <v>6402949.8760369234</v>
      </c>
      <c r="K35" s="419">
        <f t="shared" si="1"/>
        <v>960442.48140553851</v>
      </c>
      <c r="L35" s="419">
        <f t="shared" si="2"/>
        <v>7281139.5574424621</v>
      </c>
    </row>
    <row r="36" spans="1:27" s="414" customFormat="1" ht="30" customHeight="1">
      <c r="A36" s="1100"/>
      <c r="B36" s="1097"/>
      <c r="C36" s="1098"/>
      <c r="D36" s="214">
        <v>2</v>
      </c>
      <c r="E36" s="419">
        <f>'B1.LĐ-CSDL'!H33</f>
        <v>7626150</v>
      </c>
      <c r="F36" s="419">
        <f>'B1.DC-CSDL'!Q37</f>
        <v>26248.956246153848</v>
      </c>
      <c r="G36" s="419">
        <f>'B1.VL-CSDL'!P21</f>
        <v>12059.539200000001</v>
      </c>
      <c r="H36" s="419">
        <f>'B1.TB-CSDL'!Q37</f>
        <v>102816</v>
      </c>
      <c r="I36" s="419">
        <f>'B1.TB-CSDL'!P37</f>
        <v>233397.96480000005</v>
      </c>
      <c r="J36" s="419">
        <f t="shared" si="0"/>
        <v>8000672.4602461541</v>
      </c>
      <c r="K36" s="419">
        <f t="shared" si="1"/>
        <v>1200100.8690369232</v>
      </c>
      <c r="L36" s="419">
        <f t="shared" si="2"/>
        <v>9097957.3292830773</v>
      </c>
    </row>
    <row r="37" spans="1:27" s="427" customFormat="1" ht="30" customHeight="1">
      <c r="A37" s="1100"/>
      <c r="B37" s="1097"/>
      <c r="C37" s="1098"/>
      <c r="D37" s="214">
        <v>3</v>
      </c>
      <c r="E37" s="419">
        <f>'B1.LĐ-CSDL'!H34</f>
        <v>9913995</v>
      </c>
      <c r="F37" s="419">
        <f>'B1.DC-CSDL'!Q38</f>
        <v>34123.643120000001</v>
      </c>
      <c r="G37" s="419">
        <f>G36</f>
        <v>12059.539200000001</v>
      </c>
      <c r="H37" s="419">
        <f>'B1.TB-CSDL'!Q38</f>
        <v>133660.80000000002</v>
      </c>
      <c r="I37" s="419">
        <f>'B1.TB-CSDL'!P38</f>
        <v>303417.35424000007</v>
      </c>
      <c r="J37" s="419">
        <f t="shared" si="0"/>
        <v>10397256.336560002</v>
      </c>
      <c r="K37" s="419">
        <f t="shared" si="1"/>
        <v>1559588.4504840001</v>
      </c>
      <c r="L37" s="419">
        <f t="shared" si="2"/>
        <v>11823183.987044001</v>
      </c>
    </row>
    <row r="38" spans="1:27" s="427" customFormat="1" ht="30" customHeight="1">
      <c r="A38" s="1100">
        <v>2</v>
      </c>
      <c r="B38" s="1097" t="s">
        <v>281</v>
      </c>
      <c r="C38" s="1098" t="s">
        <v>269</v>
      </c>
      <c r="D38" s="214">
        <v>1</v>
      </c>
      <c r="E38" s="419">
        <f>'B1.LĐ-CSDL'!H35</f>
        <v>9035172</v>
      </c>
      <c r="F38" s="419">
        <f>'B1.DC-CSDL'!Q39</f>
        <v>28122.786745846162</v>
      </c>
      <c r="G38" s="419">
        <f>G39</f>
        <v>12059.539200000001</v>
      </c>
      <c r="H38" s="419">
        <f>'B1.TB-CSDL'!Q39</f>
        <v>108725.76000000001</v>
      </c>
      <c r="I38" s="419">
        <f>'B1.TB-CSDL'!P39</f>
        <v>225004.61491200002</v>
      </c>
      <c r="J38" s="419">
        <f t="shared" si="0"/>
        <v>9409084.7008578461</v>
      </c>
      <c r="K38" s="419">
        <f t="shared" si="1"/>
        <v>1411362.705128677</v>
      </c>
      <c r="L38" s="419">
        <f t="shared" si="2"/>
        <v>10711721.645986523</v>
      </c>
    </row>
    <row r="39" spans="1:27" s="427" customFormat="1" ht="30" customHeight="1">
      <c r="A39" s="1100"/>
      <c r="B39" s="1097"/>
      <c r="C39" s="1098"/>
      <c r="D39" s="214">
        <v>2</v>
      </c>
      <c r="E39" s="419">
        <f>'B1.LĐ-CSDL'!H36</f>
        <v>11293965</v>
      </c>
      <c r="F39" s="419">
        <f>'B1.DC-CSDL'!Q40</f>
        <v>35153.483432307694</v>
      </c>
      <c r="G39" s="419">
        <f>'B1.VL-CSDL'!P22</f>
        <v>12059.539200000001</v>
      </c>
      <c r="H39" s="419">
        <f>'B1.TB-CSDL'!Q40</f>
        <v>135907.20000000001</v>
      </c>
      <c r="I39" s="419">
        <f>'B1.TB-CSDL'!P40</f>
        <v>281255.76864000002</v>
      </c>
      <c r="J39" s="419">
        <f t="shared" si="0"/>
        <v>11758340.991272308</v>
      </c>
      <c r="K39" s="419">
        <f t="shared" si="1"/>
        <v>1763751.1486908461</v>
      </c>
      <c r="L39" s="419">
        <f t="shared" si="2"/>
        <v>13386184.939963154</v>
      </c>
    </row>
    <row r="40" spans="1:27" s="428" customFormat="1" ht="30" customHeight="1">
      <c r="A40" s="1100"/>
      <c r="B40" s="1097"/>
      <c r="C40" s="1098"/>
      <c r="D40" s="214">
        <v>3</v>
      </c>
      <c r="E40" s="419">
        <f>'B1.LĐ-CSDL'!H37</f>
        <v>14682154.500000002</v>
      </c>
      <c r="F40" s="419">
        <f>'B1.DC-CSDL'!Q41</f>
        <v>45699.528462000017</v>
      </c>
      <c r="G40" s="419">
        <f>G39</f>
        <v>12059.539200000001</v>
      </c>
      <c r="H40" s="419">
        <f>'B1.TB-CSDL'!Q41</f>
        <v>176679.36</v>
      </c>
      <c r="I40" s="419">
        <f>'B1.TB-CSDL'!P41</f>
        <v>365632.49923200003</v>
      </c>
      <c r="J40" s="419">
        <f t="shared" si="0"/>
        <v>15282225.426894002</v>
      </c>
      <c r="K40" s="419">
        <f t="shared" si="1"/>
        <v>2292333.8140341002</v>
      </c>
      <c r="L40" s="419">
        <f t="shared" si="2"/>
        <v>17397879.880928103</v>
      </c>
    </row>
    <row r="41" spans="1:27" s="428" customFormat="1" ht="30" customHeight="1">
      <c r="A41" s="1100">
        <v>3</v>
      </c>
      <c r="B41" s="1097" t="s">
        <v>282</v>
      </c>
      <c r="C41" s="1098" t="s">
        <v>269</v>
      </c>
      <c r="D41" s="214">
        <v>1</v>
      </c>
      <c r="E41" s="419">
        <f>'B1.LĐ-CSDL'!H38</f>
        <v>629460</v>
      </c>
      <c r="F41" s="419">
        <f>'B1.DC-CSDL'!Q42</f>
        <v>2544.1506246153849</v>
      </c>
      <c r="G41" s="419">
        <f>G42</f>
        <v>1760.4</v>
      </c>
      <c r="H41" s="419">
        <f>'B1.TB-CSDL'!Q42</f>
        <v>9868.8000000000011</v>
      </c>
      <c r="I41" s="419">
        <f>'B1.TB-CSDL'!P42</f>
        <v>27277.367040000008</v>
      </c>
      <c r="J41" s="419">
        <f t="shared" si="0"/>
        <v>670910.71766461548</v>
      </c>
      <c r="K41" s="419">
        <f t="shared" si="1"/>
        <v>100636.60764969232</v>
      </c>
      <c r="L41" s="419">
        <f t="shared" si="2"/>
        <v>761678.52531430777</v>
      </c>
    </row>
    <row r="42" spans="1:27" s="428" customFormat="1" ht="30" customHeight="1">
      <c r="A42" s="1100"/>
      <c r="B42" s="1097"/>
      <c r="C42" s="1098"/>
      <c r="D42" s="214">
        <v>2</v>
      </c>
      <c r="E42" s="419">
        <f>'B1.LĐ-CSDL'!H39</f>
        <v>786825</v>
      </c>
      <c r="F42" s="419">
        <f>'B1.DC-CSDL'!Q43</f>
        <v>3180.1882807692309</v>
      </c>
      <c r="G42" s="419">
        <f>'B1.VL-CSDL'!P23</f>
        <v>1760.4</v>
      </c>
      <c r="H42" s="419">
        <f>'B1.TB-CSDL'!Q43</f>
        <v>12336</v>
      </c>
      <c r="I42" s="419">
        <f>'B1.TB-CSDL'!P43</f>
        <v>34096.708800000008</v>
      </c>
      <c r="J42" s="419">
        <f t="shared" si="0"/>
        <v>838198.29708076932</v>
      </c>
      <c r="K42" s="419">
        <f t="shared" si="1"/>
        <v>125729.74456211539</v>
      </c>
      <c r="L42" s="419">
        <f t="shared" si="2"/>
        <v>951592.04164288472</v>
      </c>
    </row>
    <row r="43" spans="1:27" s="429" customFormat="1" ht="36.75" customHeight="1">
      <c r="A43" s="1100"/>
      <c r="B43" s="1097"/>
      <c r="C43" s="1098"/>
      <c r="D43" s="214">
        <v>3</v>
      </c>
      <c r="E43" s="419">
        <f>'B1.LĐ-CSDL'!H40</f>
        <v>1022872.5</v>
      </c>
      <c r="F43" s="419">
        <f>'B1.DC-CSDL'!Q44</f>
        <v>4134.2447650000004</v>
      </c>
      <c r="G43" s="419">
        <f>G42</f>
        <v>1760.4</v>
      </c>
      <c r="H43" s="419">
        <f>'B1.TB-CSDL'!Q44</f>
        <v>16036.800000000001</v>
      </c>
      <c r="I43" s="419">
        <f>'B1.TB-CSDL'!P44</f>
        <v>44325.721440000008</v>
      </c>
      <c r="J43" s="419">
        <f t="shared" si="0"/>
        <v>1089129.6662050001</v>
      </c>
      <c r="K43" s="419">
        <f t="shared" si="1"/>
        <v>163369.44993075001</v>
      </c>
      <c r="L43" s="419">
        <f t="shared" si="2"/>
        <v>1236462.3161357502</v>
      </c>
      <c r="M43" s="423"/>
      <c r="N43" s="423"/>
      <c r="O43" s="423"/>
      <c r="P43" s="423"/>
      <c r="Q43" s="423"/>
      <c r="R43" s="423"/>
      <c r="S43" s="423"/>
      <c r="T43" s="423"/>
      <c r="U43" s="423"/>
      <c r="V43" s="423"/>
    </row>
    <row r="44" spans="1:27" s="428" customFormat="1" ht="25.5" customHeight="1">
      <c r="A44" s="200" t="s">
        <v>11</v>
      </c>
      <c r="B44" s="201" t="s">
        <v>283</v>
      </c>
      <c r="C44" s="209"/>
      <c r="D44" s="214"/>
      <c r="E44" s="419"/>
      <c r="F44" s="419"/>
      <c r="G44" s="419"/>
      <c r="H44" s="419"/>
      <c r="I44" s="419"/>
      <c r="J44" s="419"/>
      <c r="K44" s="419"/>
      <c r="L44" s="419"/>
    </row>
    <row r="45" spans="1:27" s="428" customFormat="1" ht="30" customHeight="1">
      <c r="A45" s="1100">
        <v>1</v>
      </c>
      <c r="B45" s="1097" t="s">
        <v>284</v>
      </c>
      <c r="C45" s="1098" t="s">
        <v>269</v>
      </c>
      <c r="D45" s="214">
        <v>1</v>
      </c>
      <c r="E45" s="419">
        <f>'B1.LĐ-CSDL'!H42</f>
        <v>0</v>
      </c>
      <c r="F45" s="419">
        <f>'B1.DC-CSDL'!Q46</f>
        <v>0</v>
      </c>
      <c r="G45" s="419">
        <f>'B1.VL-CSDL'!P25</f>
        <v>1268.3520000000001</v>
      </c>
      <c r="H45" s="419">
        <f>'B1.TB-CSDL'!Q46</f>
        <v>0</v>
      </c>
      <c r="I45" s="419">
        <f>'B1.TB-CSDL'!P46</f>
        <v>0</v>
      </c>
      <c r="J45" s="419">
        <f t="shared" si="0"/>
        <v>1268.3520000000001</v>
      </c>
      <c r="K45" s="419">
        <f t="shared" si="1"/>
        <v>190.25280000000001</v>
      </c>
      <c r="L45" s="419">
        <f t="shared" si="2"/>
        <v>1458.6048000000001</v>
      </c>
    </row>
    <row r="46" spans="1:27" s="428" customFormat="1" ht="25.5" customHeight="1">
      <c r="A46" s="1100"/>
      <c r="B46" s="1097"/>
      <c r="C46" s="1098"/>
      <c r="D46" s="420" t="s">
        <v>437</v>
      </c>
      <c r="E46" s="419">
        <f>'B1.LĐ-CSDL'!H43</f>
        <v>3369225</v>
      </c>
      <c r="F46" s="419">
        <f>'B1.DC-CSDL'!Q47</f>
        <v>12720.753123076924</v>
      </c>
      <c r="G46" s="419">
        <f>'B1.VL-CSDL'!P25</f>
        <v>1268.3520000000001</v>
      </c>
      <c r="H46" s="419">
        <f>'B1.TB-CSDL'!Q47</f>
        <v>47808</v>
      </c>
      <c r="I46" s="419">
        <f>'B1.TB-CSDL'!P47</f>
        <v>105222.90240000002</v>
      </c>
      <c r="J46" s="419">
        <f t="shared" si="0"/>
        <v>3536245.0075230771</v>
      </c>
      <c r="K46" s="419">
        <f t="shared" si="1"/>
        <v>530436.75112846156</v>
      </c>
      <c r="L46" s="419">
        <f t="shared" si="2"/>
        <v>4018873.7586515388</v>
      </c>
    </row>
    <row r="47" spans="1:27" s="428" customFormat="1" ht="24.75" customHeight="1">
      <c r="A47" s="1100"/>
      <c r="B47" s="1097"/>
      <c r="C47" s="1098"/>
      <c r="D47" s="214">
        <v>3</v>
      </c>
      <c r="E47" s="419">
        <f>'B1.LĐ-CSDL'!H44</f>
        <v>0</v>
      </c>
      <c r="F47" s="419">
        <f>'B1.DC-CSDL'!Q48</f>
        <v>0</v>
      </c>
      <c r="G47" s="419">
        <f>'B1.VL-CSDL'!P25</f>
        <v>1268.3520000000001</v>
      </c>
      <c r="H47" s="419">
        <f>'B1.TB-CSDL'!Q48</f>
        <v>0</v>
      </c>
      <c r="I47" s="419">
        <f>'B1.TB-CSDL'!P48</f>
        <v>0</v>
      </c>
      <c r="J47" s="419">
        <f t="shared" si="0"/>
        <v>1268.3520000000001</v>
      </c>
      <c r="K47" s="419">
        <f t="shared" si="1"/>
        <v>190.25280000000001</v>
      </c>
      <c r="L47" s="419">
        <f t="shared" si="2"/>
        <v>1458.6048000000001</v>
      </c>
    </row>
    <row r="48" spans="1:27" s="429" customFormat="1" ht="33" customHeight="1">
      <c r="A48" s="1100">
        <v>2</v>
      </c>
      <c r="B48" s="1097" t="s">
        <v>285</v>
      </c>
      <c r="C48" s="1098" t="s">
        <v>269</v>
      </c>
      <c r="D48" s="214">
        <v>1</v>
      </c>
      <c r="E48" s="419">
        <f>'B1.LĐ-CSDL'!H45</f>
        <v>0</v>
      </c>
      <c r="F48" s="419">
        <f>'B1.DC-CSDL'!Q49</f>
        <v>0</v>
      </c>
      <c r="G48" s="419">
        <f>'B1.VL-CSDL'!P26</f>
        <v>1221.2640000000001</v>
      </c>
      <c r="H48" s="419">
        <f>'B1.TB-CSDL'!Q49</f>
        <v>0</v>
      </c>
      <c r="I48" s="419">
        <f>'B1.TB-CSDL'!P49</f>
        <v>0</v>
      </c>
      <c r="J48" s="419">
        <f t="shared" si="0"/>
        <v>1221.2640000000001</v>
      </c>
      <c r="K48" s="419">
        <f t="shared" si="1"/>
        <v>183.18960000000001</v>
      </c>
      <c r="L48" s="419">
        <f t="shared" si="2"/>
        <v>1404.4536000000001</v>
      </c>
      <c r="M48" s="423"/>
      <c r="N48" s="423"/>
      <c r="O48" s="423"/>
      <c r="P48" s="423"/>
      <c r="Q48" s="423"/>
      <c r="R48" s="423"/>
      <c r="S48" s="423"/>
      <c r="T48" s="423"/>
      <c r="U48" s="423"/>
      <c r="V48" s="423"/>
    </row>
    <row r="49" spans="1:12" s="428" customFormat="1" ht="22.5" customHeight="1">
      <c r="A49" s="1100"/>
      <c r="B49" s="1097"/>
      <c r="C49" s="1098"/>
      <c r="D49" s="420" t="s">
        <v>437</v>
      </c>
      <c r="E49" s="419">
        <f>'B1.LĐ-CSDL'!H46</f>
        <v>2695380</v>
      </c>
      <c r="F49" s="419">
        <f>'B1.DC-CSDL'!Q50</f>
        <v>10176.60249846154</v>
      </c>
      <c r="G49" s="419">
        <f>'B1.VL-CSDL'!P26</f>
        <v>1221.2640000000001</v>
      </c>
      <c r="H49" s="419">
        <f>'B1.TB-CSDL'!Q50</f>
        <v>38246.400000000001</v>
      </c>
      <c r="I49" s="419">
        <f>'B1.TB-CSDL'!P50</f>
        <v>84178.321920000017</v>
      </c>
      <c r="J49" s="419">
        <f t="shared" si="0"/>
        <v>2829202.5884184614</v>
      </c>
      <c r="K49" s="419">
        <f t="shared" si="1"/>
        <v>424380.38826276921</v>
      </c>
      <c r="L49" s="419">
        <f t="shared" si="2"/>
        <v>3215336.5766812307</v>
      </c>
    </row>
    <row r="50" spans="1:12" s="428" customFormat="1" ht="31.5" customHeight="1">
      <c r="A50" s="1100"/>
      <c r="B50" s="1097"/>
      <c r="C50" s="1098"/>
      <c r="D50" s="214">
        <v>3</v>
      </c>
      <c r="E50" s="419">
        <f>'B1.LĐ-CSDL'!H47</f>
        <v>0</v>
      </c>
      <c r="F50" s="419">
        <f>'B1.DC-CSDL'!Q51</f>
        <v>0</v>
      </c>
      <c r="G50" s="419">
        <f>'B1.VL-CSDL'!P26</f>
        <v>1221.2640000000001</v>
      </c>
      <c r="H50" s="419">
        <f>'B1.TB-CSDL'!Q51</f>
        <v>0</v>
      </c>
      <c r="I50" s="419">
        <f>'B1.TB-CSDL'!P51</f>
        <v>0</v>
      </c>
      <c r="J50" s="419">
        <f t="shared" si="0"/>
        <v>1221.2640000000001</v>
      </c>
      <c r="K50" s="419">
        <f t="shared" si="1"/>
        <v>183.18960000000001</v>
      </c>
      <c r="L50" s="419">
        <f t="shared" si="2"/>
        <v>1404.4536000000001</v>
      </c>
    </row>
    <row r="51" spans="1:12" s="428" customFormat="1" ht="32.25" customHeight="1">
      <c r="A51" s="200" t="s">
        <v>14</v>
      </c>
      <c r="B51" s="201" t="s">
        <v>286</v>
      </c>
      <c r="C51" s="209"/>
      <c r="D51" s="214"/>
      <c r="E51" s="419"/>
      <c r="F51" s="419"/>
      <c r="G51" s="419"/>
      <c r="H51" s="419"/>
      <c r="I51" s="419"/>
      <c r="J51" s="419"/>
      <c r="K51" s="419"/>
      <c r="L51" s="419"/>
    </row>
    <row r="52" spans="1:12" ht="30" customHeight="1">
      <c r="A52" s="200">
        <v>1</v>
      </c>
      <c r="B52" s="210" t="s">
        <v>287</v>
      </c>
      <c r="C52" s="210"/>
      <c r="D52" s="214"/>
      <c r="E52" s="419"/>
      <c r="F52" s="419"/>
      <c r="G52" s="419"/>
      <c r="H52" s="419"/>
      <c r="I52" s="419"/>
      <c r="J52" s="419"/>
      <c r="K52" s="419"/>
      <c r="L52" s="419"/>
    </row>
    <row r="53" spans="1:12" s="414" customFormat="1" ht="30" customHeight="1">
      <c r="A53" s="1096" t="s">
        <v>246</v>
      </c>
      <c r="B53" s="1097" t="s">
        <v>288</v>
      </c>
      <c r="C53" s="1098" t="s">
        <v>269</v>
      </c>
      <c r="D53" s="214">
        <v>1</v>
      </c>
      <c r="E53" s="419">
        <f>'B1.LĐ-CSDL'!H50</f>
        <v>7553520</v>
      </c>
      <c r="F53" s="419">
        <f>'B1.DC-CSDL'!Q54</f>
        <v>31175.767495384629</v>
      </c>
      <c r="G53" s="419">
        <f>'B1.VL-CSDL'!P29</f>
        <v>5965.0560000000014</v>
      </c>
      <c r="H53" s="419">
        <f>'B1.TB-CSDL'!Q54</f>
        <v>114707.20000000001</v>
      </c>
      <c r="I53" s="419">
        <f>'B1.TB-CSDL'!P54</f>
        <v>252534.96575999999</v>
      </c>
      <c r="J53" s="419">
        <f t="shared" si="0"/>
        <v>7957902.9892553845</v>
      </c>
      <c r="K53" s="419">
        <f t="shared" si="1"/>
        <v>1193685.4483883076</v>
      </c>
      <c r="L53" s="419">
        <f t="shared" si="2"/>
        <v>9036881.2376436926</v>
      </c>
    </row>
    <row r="54" spans="1:12" ht="30" customHeight="1">
      <c r="A54" s="1096"/>
      <c r="B54" s="1097"/>
      <c r="C54" s="1098"/>
      <c r="D54" s="214">
        <v>2</v>
      </c>
      <c r="E54" s="419">
        <f>'B1.LĐ-CSDL'!H51</f>
        <v>9441900</v>
      </c>
      <c r="F54" s="419">
        <f>'B1.DC-CSDL'!Q55</f>
        <v>38969.709369230768</v>
      </c>
      <c r="G54" s="419">
        <f>'B1.VL-CSDL'!P29</f>
        <v>5965.0560000000014</v>
      </c>
      <c r="H54" s="419">
        <f>'B1.TB-CSDL'!Q55</f>
        <v>143384</v>
      </c>
      <c r="I54" s="419">
        <f>'B1.TB-CSDL'!P55</f>
        <v>315668.7072</v>
      </c>
      <c r="J54" s="419">
        <f t="shared" si="0"/>
        <v>9945887.4725692309</v>
      </c>
      <c r="K54" s="419">
        <f t="shared" si="1"/>
        <v>1491883.1208853845</v>
      </c>
      <c r="L54" s="419">
        <f t="shared" si="2"/>
        <v>11294386.593454616</v>
      </c>
    </row>
    <row r="55" spans="1:12" ht="30" customHeight="1">
      <c r="A55" s="1096"/>
      <c r="B55" s="1097"/>
      <c r="C55" s="1098"/>
      <c r="D55" s="214">
        <v>3</v>
      </c>
      <c r="E55" s="419">
        <f>'B1.LĐ-CSDL'!H52</f>
        <v>12274470</v>
      </c>
      <c r="F55" s="419">
        <f>'B1.DC-CSDL'!Q56</f>
        <v>50660.622180000006</v>
      </c>
      <c r="G55" s="419">
        <f>'B1.VL-CSDL'!P29</f>
        <v>5965.0560000000014</v>
      </c>
      <c r="H55" s="419">
        <f>'B1.TB-CSDL'!Q56</f>
        <v>186399.2</v>
      </c>
      <c r="I55" s="419">
        <f>'B1.TB-CSDL'!P56</f>
        <v>410369.31936000002</v>
      </c>
      <c r="J55" s="419">
        <f t="shared" si="0"/>
        <v>12927864.197539998</v>
      </c>
      <c r="K55" s="419">
        <f t="shared" si="1"/>
        <v>1939179.6296309996</v>
      </c>
      <c r="L55" s="419">
        <f t="shared" si="2"/>
        <v>14680644.627170999</v>
      </c>
    </row>
    <row r="56" spans="1:12" ht="30" customHeight="1">
      <c r="A56" s="1096" t="s">
        <v>247</v>
      </c>
      <c r="B56" s="1097" t="s">
        <v>289</v>
      </c>
      <c r="C56" s="1098" t="s">
        <v>269</v>
      </c>
      <c r="D56" s="214">
        <v>1</v>
      </c>
      <c r="E56" s="419">
        <f>'B1.LĐ-CSDL'!H53</f>
        <v>5035680</v>
      </c>
      <c r="F56" s="419">
        <f>'B1.DC-CSDL'!Q57</f>
        <v>20999.164996923078</v>
      </c>
      <c r="G56" s="419">
        <f>'B1.VL-CSDL'!P30</f>
        <v>2826.8352000000004</v>
      </c>
      <c r="H56" s="419">
        <f>'B1.TB-CSDL'!Q57</f>
        <v>81638.400000000009</v>
      </c>
      <c r="I56" s="419">
        <f>'B1.TB-CSDL'!P57</f>
        <v>228501.50400000004</v>
      </c>
      <c r="J56" s="419">
        <f t="shared" si="0"/>
        <v>5369645.9041969227</v>
      </c>
      <c r="K56" s="419">
        <f t="shared" si="1"/>
        <v>805446.88562953833</v>
      </c>
      <c r="L56" s="419">
        <f t="shared" si="2"/>
        <v>6093454.3898264607</v>
      </c>
    </row>
    <row r="57" spans="1:12" ht="30" customHeight="1">
      <c r="A57" s="1096"/>
      <c r="B57" s="1097"/>
      <c r="C57" s="1098"/>
      <c r="D57" s="214">
        <v>2</v>
      </c>
      <c r="E57" s="419">
        <f>'B1.LĐ-CSDL'!H54</f>
        <v>6294600</v>
      </c>
      <c r="F57" s="419">
        <f>'B1.DC-CSDL'!Q58</f>
        <v>26248.956246153848</v>
      </c>
      <c r="G57" s="419">
        <f>'B1.VL-CSDL'!P30</f>
        <v>2826.8352000000004</v>
      </c>
      <c r="H57" s="419">
        <f>'B1.TB-CSDL'!Q58</f>
        <v>102048</v>
      </c>
      <c r="I57" s="419">
        <f>'B1.TB-CSDL'!P58</f>
        <v>285626.88000000006</v>
      </c>
      <c r="J57" s="419">
        <f t="shared" si="0"/>
        <v>6711350.671446153</v>
      </c>
      <c r="K57" s="419">
        <f t="shared" si="1"/>
        <v>1006702.6007169229</v>
      </c>
      <c r="L57" s="419">
        <f t="shared" si="2"/>
        <v>7616005.2721630763</v>
      </c>
    </row>
    <row r="58" spans="1:12" ht="30" customHeight="1">
      <c r="A58" s="1096"/>
      <c r="B58" s="1097"/>
      <c r="C58" s="1098"/>
      <c r="D58" s="214">
        <v>3</v>
      </c>
      <c r="E58" s="419">
        <f>'B1.LĐ-CSDL'!H55</f>
        <v>8182980</v>
      </c>
      <c r="F58" s="419">
        <f>'B1.DC-CSDL'!Q59</f>
        <v>34123.643120000001</v>
      </c>
      <c r="G58" s="419">
        <f>'B1.VL-CSDL'!P30</f>
        <v>2826.8352000000004</v>
      </c>
      <c r="H58" s="419">
        <f>'B1.TB-CSDL'!Q59</f>
        <v>132662.40000000002</v>
      </c>
      <c r="I58" s="419">
        <f>'B1.TB-CSDL'!P59</f>
        <v>371314.94400000008</v>
      </c>
      <c r="J58" s="419">
        <f t="shared" si="0"/>
        <v>8723907.8223199993</v>
      </c>
      <c r="K58" s="419">
        <f t="shared" si="1"/>
        <v>1308586.1733479998</v>
      </c>
      <c r="L58" s="419">
        <f t="shared" si="2"/>
        <v>9899831.5956679992</v>
      </c>
    </row>
    <row r="59" spans="1:12" ht="30" customHeight="1">
      <c r="A59" s="1096" t="s">
        <v>290</v>
      </c>
      <c r="B59" s="1097" t="s">
        <v>291</v>
      </c>
      <c r="C59" s="1098" t="s">
        <v>269</v>
      </c>
      <c r="D59" s="214">
        <v>1</v>
      </c>
      <c r="E59" s="419">
        <f>'B1.LĐ-CSDL'!H56</f>
        <v>2154690</v>
      </c>
      <c r="F59" s="419">
        <f>'B1.DC-CSDL'!Q60</f>
        <v>7955.431873846157</v>
      </c>
      <c r="G59" s="419">
        <f>'B1.VL-CSDL'!P31</f>
        <v>2502.8352000000004</v>
      </c>
      <c r="H59" s="419">
        <f>'B1.TB-CSDL'!Q60</f>
        <v>30614.400000000001</v>
      </c>
      <c r="I59" s="419">
        <f>'B1.TB-CSDL'!P60</f>
        <v>85688.064000000013</v>
      </c>
      <c r="J59" s="419">
        <f t="shared" si="0"/>
        <v>2281450.7310738461</v>
      </c>
      <c r="K59" s="419">
        <f t="shared" si="1"/>
        <v>342217.60966107692</v>
      </c>
      <c r="L59" s="419">
        <f t="shared" si="2"/>
        <v>2593053.9407349234</v>
      </c>
    </row>
    <row r="60" spans="1:12" ht="30" customHeight="1">
      <c r="A60" s="1096"/>
      <c r="B60" s="1097"/>
      <c r="C60" s="1098"/>
      <c r="D60" s="214">
        <v>2</v>
      </c>
      <c r="E60" s="419">
        <f>'B1.LĐ-CSDL'!H57</f>
        <v>2693362.5</v>
      </c>
      <c r="F60" s="419">
        <f>'B1.DC-CSDL'!Q61</f>
        <v>9944.2898423076931</v>
      </c>
      <c r="G60" s="419">
        <f>'B1.VL-CSDL'!P31</f>
        <v>2502.8352000000004</v>
      </c>
      <c r="H60" s="419">
        <f>'B1.TB-CSDL'!Q61</f>
        <v>38268</v>
      </c>
      <c r="I60" s="419">
        <f>'B1.TB-CSDL'!P61</f>
        <v>107110.08</v>
      </c>
      <c r="J60" s="419">
        <f t="shared" si="0"/>
        <v>2851187.7050423077</v>
      </c>
      <c r="K60" s="419">
        <f t="shared" si="1"/>
        <v>427678.15575634612</v>
      </c>
      <c r="L60" s="419">
        <f t="shared" si="2"/>
        <v>3240597.8607986537</v>
      </c>
    </row>
    <row r="61" spans="1:12" ht="34.5" customHeight="1">
      <c r="A61" s="1096"/>
      <c r="B61" s="1097"/>
      <c r="C61" s="1098"/>
      <c r="D61" s="214">
        <v>3</v>
      </c>
      <c r="E61" s="419">
        <f>'B1.LĐ-CSDL'!H58</f>
        <v>3501371.25</v>
      </c>
      <c r="F61" s="419">
        <f>'B1.DC-CSDL'!Q62</f>
        <v>12927.576795000001</v>
      </c>
      <c r="G61" s="419">
        <f>'B1.VL-CSDL'!P31</f>
        <v>2502.8352000000004</v>
      </c>
      <c r="H61" s="419">
        <f>'B1.TB-CSDL'!Q62</f>
        <v>49748.400000000009</v>
      </c>
      <c r="I61" s="419">
        <f>'B1.TB-CSDL'!P62</f>
        <v>139243.10400000002</v>
      </c>
      <c r="J61" s="419">
        <f t="shared" si="0"/>
        <v>3705793.1659949999</v>
      </c>
      <c r="K61" s="419">
        <f t="shared" si="1"/>
        <v>555868.97489924997</v>
      </c>
      <c r="L61" s="419">
        <f t="shared" si="2"/>
        <v>4211913.7408942496</v>
      </c>
    </row>
    <row r="62" spans="1:12" s="423" customFormat="1" ht="30" customHeight="1">
      <c r="A62" s="200" t="s">
        <v>220</v>
      </c>
      <c r="B62" s="209" t="s">
        <v>292</v>
      </c>
      <c r="C62" s="180"/>
      <c r="D62" s="214"/>
      <c r="E62" s="419"/>
      <c r="F62" s="419"/>
      <c r="G62" s="419"/>
      <c r="H62" s="419"/>
      <c r="I62" s="419"/>
      <c r="J62" s="419"/>
      <c r="K62" s="419"/>
      <c r="L62" s="419"/>
    </row>
    <row r="63" spans="1:12" s="423" customFormat="1" ht="30" customHeight="1">
      <c r="A63" s="179" t="s">
        <v>248</v>
      </c>
      <c r="B63" s="319" t="s">
        <v>293</v>
      </c>
      <c r="C63" s="180" t="s">
        <v>294</v>
      </c>
      <c r="D63" s="420" t="s">
        <v>437</v>
      </c>
      <c r="E63" s="419">
        <f>'B1.LĐ-CSDL'!H60</f>
        <v>1258.92</v>
      </c>
      <c r="F63" s="419" t="str">
        <f>'B1.DC-CSDL'!Q64</f>
        <v>-</v>
      </c>
      <c r="G63" s="419" t="s">
        <v>438</v>
      </c>
      <c r="H63" s="419">
        <f>'B1.TB-CSDL'!Q64</f>
        <v>29.466240000000003</v>
      </c>
      <c r="I63" s="419">
        <f>'B1.TB-CSDL'!P64</f>
        <v>0</v>
      </c>
      <c r="J63" s="419">
        <f t="shared" si="0"/>
        <v>1288.38624</v>
      </c>
      <c r="K63" s="419">
        <f t="shared" si="1"/>
        <v>193.257936</v>
      </c>
      <c r="L63" s="419">
        <f t="shared" si="2"/>
        <v>1452.177936</v>
      </c>
    </row>
    <row r="64" spans="1:12" s="423" customFormat="1" ht="31.5">
      <c r="A64" s="179" t="s">
        <v>249</v>
      </c>
      <c r="B64" s="319" t="s">
        <v>296</v>
      </c>
      <c r="C64" s="180" t="s">
        <v>294</v>
      </c>
      <c r="D64" s="420" t="s">
        <v>437</v>
      </c>
      <c r="E64" s="419">
        <f>'B1.LĐ-CSDL'!H61</f>
        <v>393.41250000000002</v>
      </c>
      <c r="F64" s="419" t="str">
        <f>'B1.DC-CSDL'!Q65</f>
        <v>-</v>
      </c>
      <c r="G64" s="419" t="s">
        <v>438</v>
      </c>
      <c r="H64" s="419">
        <f>'B1.TB-CSDL'!Q65</f>
        <v>7.3665600000000007</v>
      </c>
      <c r="I64" s="419" t="str">
        <f>'B1.TB-CSDL'!P65</f>
        <v>-</v>
      </c>
      <c r="J64" s="419">
        <f t="shared" si="0"/>
        <v>400.77906000000002</v>
      </c>
      <c r="K64" s="419">
        <f t="shared" si="1"/>
        <v>60.116858999999998</v>
      </c>
      <c r="L64" s="419">
        <f t="shared" si="2"/>
        <v>453.529359</v>
      </c>
    </row>
    <row r="65" spans="1:12" s="414" customFormat="1" ht="30" customHeight="1">
      <c r="A65" s="200" t="s">
        <v>221</v>
      </c>
      <c r="B65" s="209" t="s">
        <v>297</v>
      </c>
      <c r="C65" s="209"/>
      <c r="D65" s="214"/>
      <c r="E65" s="419"/>
      <c r="F65" s="419"/>
      <c r="G65" s="419"/>
      <c r="H65" s="419"/>
      <c r="I65" s="419"/>
      <c r="J65" s="419"/>
      <c r="K65" s="419"/>
      <c r="L65" s="419"/>
    </row>
    <row r="66" spans="1:12" s="414" customFormat="1" ht="30" customHeight="1">
      <c r="A66" s="200" t="s">
        <v>253</v>
      </c>
      <c r="B66" s="201" t="s">
        <v>298</v>
      </c>
      <c r="C66" s="209"/>
      <c r="D66" s="214"/>
      <c r="E66" s="419"/>
      <c r="F66" s="419"/>
      <c r="G66" s="419"/>
      <c r="H66" s="419"/>
      <c r="I66" s="419"/>
      <c r="J66" s="419"/>
      <c r="K66" s="419"/>
      <c r="L66" s="419"/>
    </row>
    <row r="67" spans="1:12" s="414" customFormat="1" ht="30" customHeight="1">
      <c r="A67" s="1100" t="s">
        <v>299</v>
      </c>
      <c r="B67" s="1097" t="s">
        <v>300</v>
      </c>
      <c r="C67" s="1098" t="s">
        <v>301</v>
      </c>
      <c r="D67" s="214">
        <v>1</v>
      </c>
      <c r="E67" s="419">
        <f>'B1.LĐ-CSDL'!H64</f>
        <v>390.26519999999999</v>
      </c>
      <c r="F67" s="419" t="str">
        <f>'B1.DC-CSDL'!Q68</f>
        <v>-</v>
      </c>
      <c r="G67" s="419" t="s">
        <v>438</v>
      </c>
      <c r="H67" s="419">
        <f>'B1.TB-CSDL'!Q68</f>
        <v>8.8398720000000015</v>
      </c>
      <c r="I67" s="419" t="str">
        <f>'B1.TB-CSDL'!P68</f>
        <v>-</v>
      </c>
      <c r="J67" s="419">
        <f t="shared" si="0"/>
        <v>399.10507200000001</v>
      </c>
      <c r="K67" s="419">
        <f t="shared" si="1"/>
        <v>59.865760799999997</v>
      </c>
      <c r="L67" s="419">
        <f t="shared" si="2"/>
        <v>450.13096079999997</v>
      </c>
    </row>
    <row r="68" spans="1:12">
      <c r="A68" s="1100"/>
      <c r="B68" s="1097"/>
      <c r="C68" s="1098"/>
      <c r="D68" s="214">
        <v>2</v>
      </c>
      <c r="E68" s="419">
        <f>'B1.LĐ-CSDL'!H65</f>
        <v>487.83150000000001</v>
      </c>
      <c r="F68" s="419" t="str">
        <f>'B1.DC-CSDL'!Q69</f>
        <v>-</v>
      </c>
      <c r="G68" s="419" t="s">
        <v>438</v>
      </c>
      <c r="H68" s="419">
        <f>'B1.TB-CSDL'!Q69</f>
        <v>11.04984</v>
      </c>
      <c r="I68" s="419" t="str">
        <f>'B1.TB-CSDL'!P69</f>
        <v>-</v>
      </c>
      <c r="J68" s="419">
        <f t="shared" si="0"/>
        <v>498.88134000000002</v>
      </c>
      <c r="K68" s="419">
        <f t="shared" si="1"/>
        <v>74.832200999999998</v>
      </c>
      <c r="L68" s="419">
        <f t="shared" si="2"/>
        <v>562.66370100000006</v>
      </c>
    </row>
    <row r="69" spans="1:12">
      <c r="A69" s="1100"/>
      <c r="B69" s="1097"/>
      <c r="C69" s="1098"/>
      <c r="D69" s="214">
        <v>3</v>
      </c>
      <c r="E69" s="419">
        <f>'B1.LĐ-CSDL'!H66</f>
        <v>634.18094999999994</v>
      </c>
      <c r="F69" s="419" t="str">
        <f>'B1.DC-CSDL'!Q70</f>
        <v>-</v>
      </c>
      <c r="G69" s="419" t="s">
        <v>438</v>
      </c>
      <c r="H69" s="419">
        <f>'B1.TB-CSDL'!Q70</f>
        <v>14.364792000000001</v>
      </c>
      <c r="I69" s="419" t="str">
        <f>'B1.TB-CSDL'!P70</f>
        <v>-</v>
      </c>
      <c r="J69" s="419">
        <f t="shared" si="0"/>
        <v>648.5457419999999</v>
      </c>
      <c r="K69" s="419">
        <f t="shared" si="1"/>
        <v>97.281861299999989</v>
      </c>
      <c r="L69" s="419">
        <f t="shared" si="2"/>
        <v>731.46281129999988</v>
      </c>
    </row>
    <row r="70" spans="1:12">
      <c r="A70" s="1100" t="s">
        <v>302</v>
      </c>
      <c r="B70" s="1097" t="s">
        <v>303</v>
      </c>
      <c r="C70" s="1098" t="s">
        <v>301</v>
      </c>
      <c r="D70" s="214">
        <v>1</v>
      </c>
      <c r="E70" s="419">
        <f>'B1.LĐ-CSDL'!H67</f>
        <v>692.40600000000006</v>
      </c>
      <c r="F70" s="419" t="str">
        <f>'B1.DC-CSDL'!Q71</f>
        <v>-</v>
      </c>
      <c r="G70" s="419" t="s">
        <v>438</v>
      </c>
      <c r="H70" s="419">
        <f>'B1.TB-CSDL'!Q71</f>
        <v>8.8398720000000015</v>
      </c>
      <c r="I70" s="419" t="str">
        <f>'B1.TB-CSDL'!P71</f>
        <v>-</v>
      </c>
      <c r="J70" s="419">
        <f t="shared" si="0"/>
        <v>701.24587200000008</v>
      </c>
      <c r="K70" s="419">
        <f t="shared" si="1"/>
        <v>105.18688080000001</v>
      </c>
      <c r="L70" s="419">
        <f t="shared" si="2"/>
        <v>797.5928808000001</v>
      </c>
    </row>
    <row r="71" spans="1:12">
      <c r="A71" s="1100"/>
      <c r="B71" s="1097"/>
      <c r="C71" s="1098"/>
      <c r="D71" s="214">
        <v>2</v>
      </c>
      <c r="E71" s="419">
        <f>'B1.LĐ-CSDL'!H68</f>
        <v>865.50749999999994</v>
      </c>
      <c r="F71" s="419" t="str">
        <f>'B1.DC-CSDL'!Q72</f>
        <v>-</v>
      </c>
      <c r="G71" s="419" t="s">
        <v>438</v>
      </c>
      <c r="H71" s="419">
        <f>'B1.TB-CSDL'!Q72</f>
        <v>11.04984</v>
      </c>
      <c r="I71" s="419" t="str">
        <f>'B1.TB-CSDL'!P72</f>
        <v>-</v>
      </c>
      <c r="J71" s="419">
        <f t="shared" si="0"/>
        <v>876.55733999999995</v>
      </c>
      <c r="K71" s="419">
        <f t="shared" si="1"/>
        <v>131.48360099999999</v>
      </c>
      <c r="L71" s="419">
        <f t="shared" si="2"/>
        <v>996.99110099999996</v>
      </c>
    </row>
    <row r="72" spans="1:12">
      <c r="A72" s="1100"/>
      <c r="B72" s="1097"/>
      <c r="C72" s="1098"/>
      <c r="D72" s="214">
        <v>3</v>
      </c>
      <c r="E72" s="419">
        <f>'B1.LĐ-CSDL'!H69</f>
        <v>1125.15975</v>
      </c>
      <c r="F72" s="419" t="str">
        <f>'B1.DC-CSDL'!Q73</f>
        <v>-</v>
      </c>
      <c r="G72" s="419" t="s">
        <v>438</v>
      </c>
      <c r="H72" s="419">
        <f>'B1.TB-CSDL'!Q73</f>
        <v>14.364792000000001</v>
      </c>
      <c r="I72" s="419" t="str">
        <f>'B1.TB-CSDL'!P73</f>
        <v>-</v>
      </c>
      <c r="J72" s="419">
        <f t="shared" si="0"/>
        <v>1139.5245420000001</v>
      </c>
      <c r="K72" s="419">
        <f t="shared" si="1"/>
        <v>170.92868130000002</v>
      </c>
      <c r="L72" s="419">
        <f t="shared" si="2"/>
        <v>1296.0884313000001</v>
      </c>
    </row>
    <row r="73" spans="1:12">
      <c r="A73" s="1100" t="s">
        <v>304</v>
      </c>
      <c r="B73" s="1097" t="s">
        <v>305</v>
      </c>
      <c r="C73" s="1098" t="s">
        <v>294</v>
      </c>
      <c r="D73" s="214">
        <v>1</v>
      </c>
      <c r="E73" s="419">
        <f>'B1.LĐ-CSDL'!H70</f>
        <v>7138.0764000000008</v>
      </c>
      <c r="F73" s="419" t="str">
        <f>'B1.DC-CSDL'!Q74</f>
        <v>-</v>
      </c>
      <c r="G73" s="419" t="s">
        <v>438</v>
      </c>
      <c r="H73" s="419">
        <f>'B1.TB-CSDL'!Q74</f>
        <v>147.33120000000002</v>
      </c>
      <c r="I73" s="419" t="str">
        <f>'B1.TB-CSDL'!P74</f>
        <v>-</v>
      </c>
      <c r="J73" s="419">
        <f t="shared" si="0"/>
        <v>7285.4076000000005</v>
      </c>
      <c r="K73" s="419">
        <f t="shared" si="1"/>
        <v>1092.81114</v>
      </c>
      <c r="L73" s="419">
        <f t="shared" si="2"/>
        <v>8230.8875399999997</v>
      </c>
    </row>
    <row r="74" spans="1:12">
      <c r="A74" s="1100"/>
      <c r="B74" s="1097"/>
      <c r="C74" s="1098"/>
      <c r="D74" s="214">
        <v>2</v>
      </c>
      <c r="E74" s="419">
        <f>'B1.LĐ-CSDL'!H71</f>
        <v>8922.5954999999994</v>
      </c>
      <c r="F74" s="419" t="str">
        <f>'B1.DC-CSDL'!Q75</f>
        <v>-</v>
      </c>
      <c r="G74" s="419" t="s">
        <v>438</v>
      </c>
      <c r="H74" s="419">
        <f>'B1.TB-CSDL'!Q75</f>
        <v>184.16400000000002</v>
      </c>
      <c r="I74" s="419" t="str">
        <f>'B1.TB-CSDL'!P75</f>
        <v>-</v>
      </c>
      <c r="J74" s="419">
        <f t="shared" si="0"/>
        <v>9106.7595000000001</v>
      </c>
      <c r="K74" s="419">
        <f t="shared" si="1"/>
        <v>1366.013925</v>
      </c>
      <c r="L74" s="419">
        <f t="shared" si="2"/>
        <v>10288.609424999999</v>
      </c>
    </row>
    <row r="75" spans="1:12">
      <c r="A75" s="1100"/>
      <c r="B75" s="1097"/>
      <c r="C75" s="1098"/>
      <c r="D75" s="214">
        <v>3</v>
      </c>
      <c r="E75" s="419">
        <f>'B1.LĐ-CSDL'!H72</f>
        <v>11599.37415</v>
      </c>
      <c r="F75" s="419" t="str">
        <f>'B1.DC-CSDL'!Q76</f>
        <v>-</v>
      </c>
      <c r="G75" s="419" t="s">
        <v>438</v>
      </c>
      <c r="H75" s="419">
        <f>'B1.TB-CSDL'!Q76</f>
        <v>239.41320000000002</v>
      </c>
      <c r="I75" s="419" t="str">
        <f>'B1.TB-CSDL'!P76</f>
        <v>-</v>
      </c>
      <c r="J75" s="419">
        <f t="shared" ref="J75:J131" si="3">SUM(E75:I75)</f>
        <v>11838.787350000001</v>
      </c>
      <c r="K75" s="419">
        <f t="shared" ref="K75:K131" si="4">J75*15%</f>
        <v>1775.8181025000001</v>
      </c>
      <c r="L75" s="419">
        <f t="shared" ref="L75:L131" si="5">J75+K75-H75</f>
        <v>13375.192252499999</v>
      </c>
    </row>
    <row r="76" spans="1:12">
      <c r="A76" s="1100" t="s">
        <v>306</v>
      </c>
      <c r="B76" s="1097" t="s">
        <v>307</v>
      </c>
      <c r="C76" s="1098" t="s">
        <v>294</v>
      </c>
      <c r="D76" s="214">
        <v>1</v>
      </c>
      <c r="E76" s="419">
        <f>'B1.LĐ-CSDL'!H73</f>
        <v>8434.764000000001</v>
      </c>
      <c r="F76" s="419" t="str">
        <f>'B1.DC-CSDL'!Q77</f>
        <v>-</v>
      </c>
      <c r="G76" s="419" t="s">
        <v>438</v>
      </c>
      <c r="H76" s="419">
        <f>'B1.TB-CSDL'!Q77</f>
        <v>147.33120000000002</v>
      </c>
      <c r="I76" s="419" t="str">
        <f>'B1.TB-CSDL'!P77</f>
        <v>-</v>
      </c>
      <c r="J76" s="419">
        <f t="shared" si="3"/>
        <v>8582.0952000000016</v>
      </c>
      <c r="K76" s="419">
        <f t="shared" si="4"/>
        <v>1287.3142800000003</v>
      </c>
      <c r="L76" s="419">
        <f t="shared" si="5"/>
        <v>9722.0782800000015</v>
      </c>
    </row>
    <row r="77" spans="1:12">
      <c r="A77" s="1100"/>
      <c r="B77" s="1097"/>
      <c r="C77" s="1098"/>
      <c r="D77" s="214">
        <v>2</v>
      </c>
      <c r="E77" s="419">
        <f>'B1.LĐ-CSDL'!H74</f>
        <v>10543.455</v>
      </c>
      <c r="F77" s="419" t="str">
        <f>'B1.DC-CSDL'!Q78</f>
        <v>-</v>
      </c>
      <c r="G77" s="419" t="s">
        <v>438</v>
      </c>
      <c r="H77" s="419">
        <f>'B1.TB-CSDL'!Q78</f>
        <v>184.16400000000002</v>
      </c>
      <c r="I77" s="419" t="str">
        <f>'B1.TB-CSDL'!P78</f>
        <v>-</v>
      </c>
      <c r="J77" s="419">
        <f t="shared" si="3"/>
        <v>10727.619000000001</v>
      </c>
      <c r="K77" s="419">
        <f t="shared" si="4"/>
        <v>1609.14285</v>
      </c>
      <c r="L77" s="419">
        <f t="shared" si="5"/>
        <v>12152.59785</v>
      </c>
    </row>
    <row r="78" spans="1:12">
      <c r="A78" s="1100"/>
      <c r="B78" s="1097"/>
      <c r="C78" s="1098"/>
      <c r="D78" s="214">
        <v>3</v>
      </c>
      <c r="E78" s="419">
        <f>'B1.LĐ-CSDL'!H75</f>
        <v>13706.491500000002</v>
      </c>
      <c r="F78" s="419" t="str">
        <f>'B1.DC-CSDL'!Q79</f>
        <v>-</v>
      </c>
      <c r="G78" s="419" t="s">
        <v>438</v>
      </c>
      <c r="H78" s="419">
        <f>'B1.TB-CSDL'!Q79</f>
        <v>239.41320000000002</v>
      </c>
      <c r="I78" s="419" t="str">
        <f>'B1.TB-CSDL'!P79</f>
        <v>-</v>
      </c>
      <c r="J78" s="419">
        <f t="shared" si="3"/>
        <v>13945.904700000003</v>
      </c>
      <c r="K78" s="419">
        <f t="shared" si="4"/>
        <v>2091.8857050000001</v>
      </c>
      <c r="L78" s="419">
        <f t="shared" si="5"/>
        <v>15798.377205000003</v>
      </c>
    </row>
    <row r="79" spans="1:12" ht="27.75" customHeight="1">
      <c r="A79" s="200" t="s">
        <v>254</v>
      </c>
      <c r="B79" s="209" t="s">
        <v>308</v>
      </c>
      <c r="C79" s="180"/>
      <c r="D79" s="214"/>
      <c r="E79" s="419"/>
      <c r="F79" s="419"/>
      <c r="G79" s="419"/>
      <c r="H79" s="419"/>
      <c r="I79" s="419"/>
      <c r="J79" s="419"/>
      <c r="K79" s="419"/>
      <c r="L79" s="419"/>
    </row>
    <row r="80" spans="1:12">
      <c r="A80" s="1100" t="s">
        <v>309</v>
      </c>
      <c r="B80" s="1097" t="s">
        <v>310</v>
      </c>
      <c r="C80" s="1098" t="s">
        <v>301</v>
      </c>
      <c r="D80" s="214">
        <v>1</v>
      </c>
      <c r="E80" s="419">
        <f>'B1.LĐ-CSDL'!H77</f>
        <v>113.3028</v>
      </c>
      <c r="F80" s="419" t="str">
        <f>'B1.DC-CSDL'!Q81</f>
        <v>-</v>
      </c>
      <c r="G80" s="419" t="s">
        <v>438</v>
      </c>
      <c r="H80" s="419">
        <f>'B1.TB-CSDL'!Q81</f>
        <v>2.9466240000000004</v>
      </c>
      <c r="I80" s="419" t="str">
        <f>'B1.TB-CSDL'!P81</f>
        <v>-</v>
      </c>
      <c r="J80" s="419">
        <f t="shared" si="3"/>
        <v>116.249424</v>
      </c>
      <c r="K80" s="419">
        <f t="shared" si="4"/>
        <v>17.437413599999999</v>
      </c>
      <c r="L80" s="419">
        <f t="shared" si="5"/>
        <v>130.74021359999998</v>
      </c>
    </row>
    <row r="81" spans="1:12">
      <c r="A81" s="1100"/>
      <c r="B81" s="1097"/>
      <c r="C81" s="1098"/>
      <c r="D81" s="214">
        <v>2</v>
      </c>
      <c r="E81" s="419">
        <f>'B1.LĐ-CSDL'!H78</f>
        <v>141.6285</v>
      </c>
      <c r="F81" s="419" t="str">
        <f>'B1.DC-CSDL'!Q82</f>
        <v>-</v>
      </c>
      <c r="G81" s="419" t="s">
        <v>438</v>
      </c>
      <c r="H81" s="419">
        <f>'B1.TB-CSDL'!Q82</f>
        <v>3.6832800000000003</v>
      </c>
      <c r="I81" s="419" t="str">
        <f>'B1.TB-CSDL'!P82</f>
        <v>-</v>
      </c>
      <c r="J81" s="419">
        <f t="shared" si="3"/>
        <v>145.31178</v>
      </c>
      <c r="K81" s="419">
        <f t="shared" si="4"/>
        <v>21.796766999999999</v>
      </c>
      <c r="L81" s="419">
        <f t="shared" si="5"/>
        <v>163.42526699999999</v>
      </c>
    </row>
    <row r="82" spans="1:12">
      <c r="A82" s="1100"/>
      <c r="B82" s="1097"/>
      <c r="C82" s="1098"/>
      <c r="D82" s="214">
        <v>3</v>
      </c>
      <c r="E82" s="419">
        <f>'B1.LĐ-CSDL'!H79</f>
        <v>184.11705000000001</v>
      </c>
      <c r="F82" s="419" t="str">
        <f>'B1.DC-CSDL'!Q83</f>
        <v>-</v>
      </c>
      <c r="G82" s="419" t="s">
        <v>438</v>
      </c>
      <c r="H82" s="419">
        <f>'B1.TB-CSDL'!Q83</f>
        <v>4.7882640000000007</v>
      </c>
      <c r="I82" s="419" t="str">
        <f>'B1.TB-CSDL'!P83</f>
        <v>-</v>
      </c>
      <c r="J82" s="419">
        <f t="shared" si="3"/>
        <v>188.905314</v>
      </c>
      <c r="K82" s="419">
        <f t="shared" si="4"/>
        <v>28.335797100000001</v>
      </c>
      <c r="L82" s="419">
        <f t="shared" si="5"/>
        <v>212.45284710000001</v>
      </c>
    </row>
    <row r="83" spans="1:12">
      <c r="A83" s="1100" t="s">
        <v>311</v>
      </c>
      <c r="B83" s="1097" t="s">
        <v>312</v>
      </c>
      <c r="C83" s="1098" t="s">
        <v>301</v>
      </c>
      <c r="D83" s="214">
        <v>1</v>
      </c>
      <c r="E83" s="419">
        <f>'B1.LĐ-CSDL'!H80</f>
        <v>188.83800000000002</v>
      </c>
      <c r="F83" s="419" t="str">
        <f>'B1.DC-CSDL'!Q84</f>
        <v>-</v>
      </c>
      <c r="G83" s="419" t="s">
        <v>438</v>
      </c>
      <c r="H83" s="419">
        <f>'B1.TB-CSDL'!Q84</f>
        <v>2.9466240000000004</v>
      </c>
      <c r="I83" s="419" t="str">
        <f>'B1.TB-CSDL'!P84</f>
        <v>-</v>
      </c>
      <c r="J83" s="419">
        <f t="shared" si="3"/>
        <v>191.78462400000004</v>
      </c>
      <c r="K83" s="419">
        <f t="shared" si="4"/>
        <v>28.767693600000005</v>
      </c>
      <c r="L83" s="419">
        <f t="shared" si="5"/>
        <v>217.60569360000002</v>
      </c>
    </row>
    <row r="84" spans="1:12">
      <c r="A84" s="1100"/>
      <c r="B84" s="1097"/>
      <c r="C84" s="1098"/>
      <c r="D84" s="214">
        <v>2</v>
      </c>
      <c r="E84" s="419">
        <f>'B1.LĐ-CSDL'!H81</f>
        <v>236.04750000000001</v>
      </c>
      <c r="F84" s="419" t="str">
        <f>'B1.DC-CSDL'!Q85</f>
        <v>-</v>
      </c>
      <c r="G84" s="419" t="s">
        <v>438</v>
      </c>
      <c r="H84" s="419">
        <f>'B1.TB-CSDL'!Q85</f>
        <v>3.6832800000000003</v>
      </c>
      <c r="I84" s="419" t="str">
        <f>'B1.TB-CSDL'!P85</f>
        <v>-</v>
      </c>
      <c r="J84" s="419">
        <f t="shared" si="3"/>
        <v>239.73078000000001</v>
      </c>
      <c r="K84" s="419">
        <f t="shared" si="4"/>
        <v>35.959617000000001</v>
      </c>
      <c r="L84" s="419">
        <f t="shared" si="5"/>
        <v>272.00711699999999</v>
      </c>
    </row>
    <row r="85" spans="1:12">
      <c r="A85" s="1100"/>
      <c r="B85" s="1097"/>
      <c r="C85" s="1098"/>
      <c r="D85" s="214">
        <v>3</v>
      </c>
      <c r="E85" s="419">
        <f>'B1.LĐ-CSDL'!H82</f>
        <v>306.86175000000003</v>
      </c>
      <c r="F85" s="419" t="str">
        <f>'B1.DC-CSDL'!Q86</f>
        <v>-</v>
      </c>
      <c r="G85" s="419" t="s">
        <v>438</v>
      </c>
      <c r="H85" s="419">
        <f>'B1.TB-CSDL'!Q86</f>
        <v>4.7882640000000007</v>
      </c>
      <c r="I85" s="419" t="str">
        <f>'B1.TB-CSDL'!P86</f>
        <v>-</v>
      </c>
      <c r="J85" s="419">
        <f t="shared" si="3"/>
        <v>311.65001400000006</v>
      </c>
      <c r="K85" s="419">
        <f t="shared" si="4"/>
        <v>46.747502100000005</v>
      </c>
      <c r="L85" s="419">
        <f t="shared" si="5"/>
        <v>353.60925210000005</v>
      </c>
    </row>
    <row r="86" spans="1:12">
      <c r="A86" s="1100" t="s">
        <v>313</v>
      </c>
      <c r="B86" s="1097" t="s">
        <v>314</v>
      </c>
      <c r="C86" s="1098" t="s">
        <v>294</v>
      </c>
      <c r="D86" s="214">
        <v>1</v>
      </c>
      <c r="E86" s="419">
        <f>'B1.LĐ-CSDL'!H83</f>
        <v>1800.2556000000002</v>
      </c>
      <c r="F86" s="419" t="str">
        <f>'B1.DC-CSDL'!Q87</f>
        <v>-</v>
      </c>
      <c r="G86" s="419" t="s">
        <v>438</v>
      </c>
      <c r="H86" s="419">
        <f>'B1.TB-CSDL'!Q87</f>
        <v>38.306111999999999</v>
      </c>
      <c r="I86" s="419" t="str">
        <f>'B1.TB-CSDL'!P87</f>
        <v>-</v>
      </c>
      <c r="J86" s="419">
        <f t="shared" si="3"/>
        <v>1838.5617120000002</v>
      </c>
      <c r="K86" s="419">
        <f t="shared" si="4"/>
        <v>275.78425680000004</v>
      </c>
      <c r="L86" s="419">
        <f t="shared" si="5"/>
        <v>2076.0398568000001</v>
      </c>
    </row>
    <row r="87" spans="1:12">
      <c r="A87" s="1100"/>
      <c r="B87" s="1097"/>
      <c r="C87" s="1098"/>
      <c r="D87" s="214">
        <v>2</v>
      </c>
      <c r="E87" s="419">
        <f>'B1.LĐ-CSDL'!H84</f>
        <v>2250.3195000000001</v>
      </c>
      <c r="F87" s="419" t="str">
        <f>'B1.DC-CSDL'!Q88</f>
        <v>-</v>
      </c>
      <c r="G87" s="419" t="s">
        <v>438</v>
      </c>
      <c r="H87" s="419">
        <f>'B1.TB-CSDL'!Q88</f>
        <v>47.882640000000002</v>
      </c>
      <c r="I87" s="419" t="str">
        <f>'B1.TB-CSDL'!P88</f>
        <v>-</v>
      </c>
      <c r="J87" s="419">
        <f t="shared" si="3"/>
        <v>2298.2021399999999</v>
      </c>
      <c r="K87" s="419">
        <f t="shared" si="4"/>
        <v>344.73032099999995</v>
      </c>
      <c r="L87" s="419">
        <f t="shared" si="5"/>
        <v>2595.0498210000001</v>
      </c>
    </row>
    <row r="88" spans="1:12">
      <c r="A88" s="1100"/>
      <c r="B88" s="1097"/>
      <c r="C88" s="1098"/>
      <c r="D88" s="214">
        <v>3</v>
      </c>
      <c r="E88" s="419">
        <f>'B1.LĐ-CSDL'!H85</f>
        <v>2925.4153500000002</v>
      </c>
      <c r="F88" s="419" t="str">
        <f>'B1.DC-CSDL'!Q89</f>
        <v>-</v>
      </c>
      <c r="G88" s="419" t="s">
        <v>438</v>
      </c>
      <c r="H88" s="419">
        <f>'B1.TB-CSDL'!Q89</f>
        <v>62.247431999999996</v>
      </c>
      <c r="I88" s="419" t="str">
        <f>'B1.TB-CSDL'!P89</f>
        <v>-</v>
      </c>
      <c r="J88" s="419">
        <f t="shared" si="3"/>
        <v>2987.6627820000003</v>
      </c>
      <c r="K88" s="419">
        <f t="shared" si="4"/>
        <v>448.14941730000004</v>
      </c>
      <c r="L88" s="419">
        <f t="shared" si="5"/>
        <v>3373.5647673000003</v>
      </c>
    </row>
    <row r="89" spans="1:12">
      <c r="A89" s="1100" t="s">
        <v>315</v>
      </c>
      <c r="B89" s="1097" t="s">
        <v>316</v>
      </c>
      <c r="C89" s="1098" t="s">
        <v>294</v>
      </c>
      <c r="D89" s="214">
        <v>1</v>
      </c>
      <c r="E89" s="419">
        <f>'B1.LĐ-CSDL'!H86</f>
        <v>2140.1640000000002</v>
      </c>
      <c r="F89" s="419" t="str">
        <f>'B1.DC-CSDL'!Q90</f>
        <v>-</v>
      </c>
      <c r="G89" s="419" t="s">
        <v>438</v>
      </c>
      <c r="H89" s="419">
        <f>'B1.TB-CSDL'!Q90</f>
        <v>38.306111999999999</v>
      </c>
      <c r="I89" s="419" t="str">
        <f>'B1.TB-CSDL'!P90</f>
        <v>-</v>
      </c>
      <c r="J89" s="419">
        <f t="shared" si="3"/>
        <v>2178.4701120000004</v>
      </c>
      <c r="K89" s="419">
        <f t="shared" si="4"/>
        <v>326.77051680000005</v>
      </c>
      <c r="L89" s="419">
        <f t="shared" si="5"/>
        <v>2466.9345168000004</v>
      </c>
    </row>
    <row r="90" spans="1:12">
      <c r="A90" s="1100"/>
      <c r="B90" s="1097"/>
      <c r="C90" s="1098"/>
      <c r="D90" s="214">
        <v>2</v>
      </c>
      <c r="E90" s="419">
        <f>'B1.LĐ-CSDL'!H87</f>
        <v>2675.2050000000004</v>
      </c>
      <c r="F90" s="419" t="str">
        <f>'B1.DC-CSDL'!Q91</f>
        <v>-</v>
      </c>
      <c r="G90" s="419" t="s">
        <v>438</v>
      </c>
      <c r="H90" s="419">
        <f>'B1.TB-CSDL'!Q91</f>
        <v>47.882640000000002</v>
      </c>
      <c r="I90" s="419" t="str">
        <f>'B1.TB-CSDL'!P91</f>
        <v>-</v>
      </c>
      <c r="J90" s="419">
        <f t="shared" si="3"/>
        <v>2723.0876400000002</v>
      </c>
      <c r="K90" s="419">
        <f t="shared" si="4"/>
        <v>408.46314599999999</v>
      </c>
      <c r="L90" s="419">
        <f t="shared" si="5"/>
        <v>3083.6681460000004</v>
      </c>
    </row>
    <row r="91" spans="1:12" ht="15" customHeight="1">
      <c r="A91" s="1100"/>
      <c r="B91" s="1097"/>
      <c r="C91" s="1098"/>
      <c r="D91" s="214">
        <v>3</v>
      </c>
      <c r="E91" s="419">
        <f>'B1.LĐ-CSDL'!H88</f>
        <v>3477.7665000000002</v>
      </c>
      <c r="F91" s="419" t="str">
        <f>'B1.DC-CSDL'!Q92</f>
        <v>-</v>
      </c>
      <c r="G91" s="419" t="s">
        <v>438</v>
      </c>
      <c r="H91" s="419">
        <f>'B1.TB-CSDL'!Q92</f>
        <v>62.247431999999996</v>
      </c>
      <c r="I91" s="419" t="str">
        <f>'B1.TB-CSDL'!P92</f>
        <v>-</v>
      </c>
      <c r="J91" s="419">
        <f t="shared" si="3"/>
        <v>3540.0139320000003</v>
      </c>
      <c r="K91" s="419">
        <f t="shared" si="4"/>
        <v>531.00208980000002</v>
      </c>
      <c r="L91" s="419">
        <f t="shared" si="5"/>
        <v>4008.7685898</v>
      </c>
    </row>
    <row r="92" spans="1:12" ht="26.25" customHeight="1">
      <c r="A92" s="212" t="s">
        <v>18</v>
      </c>
      <c r="B92" s="209" t="s">
        <v>318</v>
      </c>
      <c r="C92" s="209"/>
      <c r="D92" s="214"/>
      <c r="E92" s="419"/>
      <c r="F92" s="419"/>
      <c r="G92" s="419"/>
      <c r="H92" s="419"/>
      <c r="I92" s="419"/>
      <c r="J92" s="419"/>
      <c r="K92" s="419"/>
      <c r="L92" s="419"/>
    </row>
    <row r="93" spans="1:12">
      <c r="A93" s="1100">
        <v>1</v>
      </c>
      <c r="B93" s="1097" t="s">
        <v>319</v>
      </c>
      <c r="C93" s="1098" t="s">
        <v>269</v>
      </c>
      <c r="D93" s="214">
        <v>1</v>
      </c>
      <c r="E93" s="419">
        <f>'B1.LĐ-CSDL'!H90</f>
        <v>9441900</v>
      </c>
      <c r="F93" s="419">
        <f>'B1.DC-CSDL'!Q94</f>
        <v>32508.05576923077</v>
      </c>
      <c r="G93" s="419">
        <f>'B1.VL-CSDL'!P47</f>
        <v>2442.5280000000002</v>
      </c>
      <c r="H93" s="419">
        <f>'B1.TB-CSDL'!Q94</f>
        <v>142675.20000000001</v>
      </c>
      <c r="I93" s="419">
        <f>'B1.TB-CSDL'!P94</f>
        <v>248005.73952000006</v>
      </c>
      <c r="J93" s="419">
        <f t="shared" si="3"/>
        <v>9867531.5232892316</v>
      </c>
      <c r="K93" s="419">
        <f t="shared" si="4"/>
        <v>1480129.7284933848</v>
      </c>
      <c r="L93" s="419">
        <f t="shared" si="5"/>
        <v>11204986.051782617</v>
      </c>
    </row>
    <row r="94" spans="1:12">
      <c r="A94" s="1100"/>
      <c r="B94" s="1097"/>
      <c r="C94" s="1098"/>
      <c r="D94" s="214">
        <v>2</v>
      </c>
      <c r="E94" s="419">
        <f>'B1.LĐ-CSDL'!H91</f>
        <v>11802375</v>
      </c>
      <c r="F94" s="419">
        <f>'B1.DC-CSDL'!Q95</f>
        <v>40634.032211538462</v>
      </c>
      <c r="G94" s="419">
        <f>'B1.VL-CSDL'!P47</f>
        <v>2442.5280000000002</v>
      </c>
      <c r="H94" s="419">
        <f>'B1.TB-CSDL'!Q95</f>
        <v>178344</v>
      </c>
      <c r="I94" s="419">
        <f>'B1.TB-CSDL'!P95</f>
        <v>310007.17440000002</v>
      </c>
      <c r="J94" s="419">
        <f t="shared" si="3"/>
        <v>12333802.734611539</v>
      </c>
      <c r="K94" s="419">
        <f t="shared" si="4"/>
        <v>1850070.4101917308</v>
      </c>
      <c r="L94" s="419">
        <f t="shared" si="5"/>
        <v>14005529.144803271</v>
      </c>
    </row>
    <row r="95" spans="1:12">
      <c r="A95" s="1100"/>
      <c r="B95" s="1097"/>
      <c r="C95" s="1098"/>
      <c r="D95" s="214">
        <v>3</v>
      </c>
      <c r="E95" s="419">
        <f>'B1.LĐ-CSDL'!H92</f>
        <v>15343087.5</v>
      </c>
      <c r="F95" s="419">
        <f>'B1.DC-CSDL'!Q96</f>
        <v>52825.096875000003</v>
      </c>
      <c r="G95" s="419">
        <f>'B1.VL-CSDL'!P47</f>
        <v>2442.5280000000002</v>
      </c>
      <c r="H95" s="419">
        <f>'B1.TB-CSDL'!Q96</f>
        <v>231847.2</v>
      </c>
      <c r="I95" s="419">
        <f>'B1.TB-CSDL'!P96</f>
        <v>403009.32672000007</v>
      </c>
      <c r="J95" s="419">
        <f t="shared" si="3"/>
        <v>16033211.651595</v>
      </c>
      <c r="K95" s="419">
        <f t="shared" si="4"/>
        <v>2404981.7477392498</v>
      </c>
      <c r="L95" s="419">
        <f t="shared" si="5"/>
        <v>18206346.199334253</v>
      </c>
    </row>
    <row r="96" spans="1:12">
      <c r="A96" s="1100">
        <v>2</v>
      </c>
      <c r="B96" s="1097" t="s">
        <v>320</v>
      </c>
      <c r="C96" s="1098" t="s">
        <v>269</v>
      </c>
      <c r="D96" s="214">
        <v>1</v>
      </c>
      <c r="E96" s="419">
        <f>'B1.LĐ-CSDL'!H93</f>
        <v>12589200</v>
      </c>
      <c r="F96" s="419">
        <f>'B1.DC-CSDL'!Q97</f>
        <v>43271.307692307695</v>
      </c>
      <c r="G96" s="419">
        <f>'B1.VL-CSDL'!P48</f>
        <v>2536.7040000000002</v>
      </c>
      <c r="H96" s="419">
        <f>'B1.TB-CSDL'!Q97</f>
        <v>190233.60000000001</v>
      </c>
      <c r="I96" s="419">
        <f>'B1.TB-CSDL'!P97</f>
        <v>330674.31936000002</v>
      </c>
      <c r="J96" s="419">
        <f t="shared" si="3"/>
        <v>13155915.931052307</v>
      </c>
      <c r="K96" s="419">
        <f t="shared" si="4"/>
        <v>1973387.389657846</v>
      </c>
      <c r="L96" s="419">
        <f t="shared" si="5"/>
        <v>14939069.720710153</v>
      </c>
    </row>
    <row r="97" spans="1:12">
      <c r="A97" s="1100"/>
      <c r="B97" s="1097"/>
      <c r="C97" s="1098"/>
      <c r="D97" s="214">
        <v>2</v>
      </c>
      <c r="E97" s="419">
        <f>'B1.LĐ-CSDL'!H94</f>
        <v>15736500</v>
      </c>
      <c r="F97" s="419">
        <f>'B1.DC-CSDL'!Q98</f>
        <v>54090.159615384619</v>
      </c>
      <c r="G97" s="419">
        <f>'B1.VL-CSDL'!P48</f>
        <v>2536.7040000000002</v>
      </c>
      <c r="H97" s="419">
        <f>'B1.TB-CSDL'!Q98</f>
        <v>237792</v>
      </c>
      <c r="I97" s="419">
        <f>'B1.TB-CSDL'!P98</f>
        <v>413342.89919999999</v>
      </c>
      <c r="J97" s="419">
        <f t="shared" si="3"/>
        <v>16444261.762815384</v>
      </c>
      <c r="K97" s="419">
        <f t="shared" si="4"/>
        <v>2466639.2644223077</v>
      </c>
      <c r="L97" s="419">
        <f t="shared" si="5"/>
        <v>18673109.027237691</v>
      </c>
    </row>
    <row r="98" spans="1:12">
      <c r="A98" s="1100"/>
      <c r="B98" s="1097"/>
      <c r="C98" s="1098"/>
      <c r="D98" s="214">
        <v>3</v>
      </c>
      <c r="E98" s="419">
        <f>'B1.LĐ-CSDL'!H95</f>
        <v>20457450</v>
      </c>
      <c r="F98" s="419">
        <f>'B1.DC-CSDL'!Q99</f>
        <v>70315.862499999988</v>
      </c>
      <c r="G98" s="419">
        <f>'B1.VL-CSDL'!P48</f>
        <v>2536.7040000000002</v>
      </c>
      <c r="H98" s="419">
        <f>'B1.TB-CSDL'!Q99</f>
        <v>309129.59999999998</v>
      </c>
      <c r="I98" s="419">
        <f>'B1.TB-CSDL'!P99</f>
        <v>537345.76896000002</v>
      </c>
      <c r="J98" s="419">
        <f t="shared" si="3"/>
        <v>21376777.935460001</v>
      </c>
      <c r="K98" s="419">
        <f t="shared" si="4"/>
        <v>3206516.6903190003</v>
      </c>
      <c r="L98" s="419">
        <f t="shared" si="5"/>
        <v>24274165.025779001</v>
      </c>
    </row>
    <row r="99" spans="1:12">
      <c r="A99" s="1100">
        <v>3</v>
      </c>
      <c r="B99" s="1097" t="s">
        <v>321</v>
      </c>
      <c r="C99" s="1098" t="s">
        <v>269</v>
      </c>
      <c r="D99" s="214">
        <v>1</v>
      </c>
      <c r="E99" s="419">
        <f>'B1.LĐ-CSDL'!H96</f>
        <v>9441900</v>
      </c>
      <c r="F99" s="419">
        <f>'B1.DC-CSDL'!Q100</f>
        <v>32508.05576923077</v>
      </c>
      <c r="G99" s="419">
        <f>'B1.VL-CSDL'!P49</f>
        <v>2442.5280000000002</v>
      </c>
      <c r="H99" s="419">
        <f>'B1.TB-CSDL'!Q100</f>
        <v>142675.20000000001</v>
      </c>
      <c r="I99" s="419">
        <f>'B1.TB-CSDL'!P100</f>
        <v>248005.73952000006</v>
      </c>
      <c r="J99" s="419">
        <f t="shared" si="3"/>
        <v>9867531.5232892316</v>
      </c>
      <c r="K99" s="419">
        <f t="shared" si="4"/>
        <v>1480129.7284933848</v>
      </c>
      <c r="L99" s="419">
        <f t="shared" si="5"/>
        <v>11204986.051782617</v>
      </c>
    </row>
    <row r="100" spans="1:12">
      <c r="A100" s="1100"/>
      <c r="B100" s="1097"/>
      <c r="C100" s="1098"/>
      <c r="D100" s="214">
        <v>2</v>
      </c>
      <c r="E100" s="419">
        <f>'B1.LĐ-CSDL'!H97</f>
        <v>11802375</v>
      </c>
      <c r="F100" s="419">
        <f>'B1.DC-CSDL'!Q101</f>
        <v>40634.032211538462</v>
      </c>
      <c r="G100" s="419">
        <f>'B1.VL-CSDL'!P49</f>
        <v>2442.5280000000002</v>
      </c>
      <c r="H100" s="419">
        <f>'B1.TB-CSDL'!Q101</f>
        <v>178344</v>
      </c>
      <c r="I100" s="419">
        <f>'B1.TB-CSDL'!P101</f>
        <v>310007.17440000002</v>
      </c>
      <c r="J100" s="419">
        <f t="shared" si="3"/>
        <v>12333802.734611539</v>
      </c>
      <c r="K100" s="419">
        <f t="shared" si="4"/>
        <v>1850070.4101917308</v>
      </c>
      <c r="L100" s="419">
        <f t="shared" si="5"/>
        <v>14005529.144803271</v>
      </c>
    </row>
    <row r="101" spans="1:12">
      <c r="A101" s="1100"/>
      <c r="B101" s="1097"/>
      <c r="C101" s="1098"/>
      <c r="D101" s="214">
        <v>3</v>
      </c>
      <c r="E101" s="419">
        <f>'B1.LĐ-CSDL'!H98</f>
        <v>15343087.5</v>
      </c>
      <c r="F101" s="419">
        <f>'B1.DC-CSDL'!Q102</f>
        <v>52825.096875000003</v>
      </c>
      <c r="G101" s="419">
        <f>'B1.VL-CSDL'!P49</f>
        <v>2442.5280000000002</v>
      </c>
      <c r="H101" s="419">
        <f>'B1.TB-CSDL'!Q102</f>
        <v>231847.2</v>
      </c>
      <c r="I101" s="419">
        <f>'B1.TB-CSDL'!P102</f>
        <v>403009.32672000007</v>
      </c>
      <c r="J101" s="419">
        <f t="shared" si="3"/>
        <v>16033211.651595</v>
      </c>
      <c r="K101" s="419">
        <f t="shared" si="4"/>
        <v>2404981.7477392498</v>
      </c>
      <c r="L101" s="419">
        <f t="shared" si="5"/>
        <v>18206346.199334253</v>
      </c>
    </row>
    <row r="102" spans="1:12">
      <c r="A102" s="1100">
        <v>4</v>
      </c>
      <c r="B102" s="1097" t="s">
        <v>322</v>
      </c>
      <c r="C102" s="1098" t="s">
        <v>269</v>
      </c>
      <c r="D102" s="214">
        <v>1</v>
      </c>
      <c r="E102" s="419">
        <f>'B1.LĐ-CSDL'!H99</f>
        <v>3050460</v>
      </c>
      <c r="F102" s="419">
        <f>'B1.DC-CSDL'!Q103</f>
        <v>8826.2615384615383</v>
      </c>
      <c r="G102" s="419">
        <f>'B1.VL-CSDL'!P50</f>
        <v>1916.3520000000003</v>
      </c>
      <c r="H102" s="419">
        <f>'B1.TB-CSDL'!Q103</f>
        <v>39590.400000000009</v>
      </c>
      <c r="I102" s="419">
        <f>'B1.TB-CSDL'!P103</f>
        <v>84178.321920000017</v>
      </c>
      <c r="J102" s="419">
        <f t="shared" si="3"/>
        <v>3184971.3354584612</v>
      </c>
      <c r="K102" s="419">
        <f t="shared" si="4"/>
        <v>477745.70031876914</v>
      </c>
      <c r="L102" s="419">
        <f t="shared" si="5"/>
        <v>3623126.6357772304</v>
      </c>
    </row>
    <row r="103" spans="1:12">
      <c r="A103" s="1100"/>
      <c r="B103" s="1097"/>
      <c r="C103" s="1098"/>
      <c r="D103" s="214">
        <v>2</v>
      </c>
      <c r="E103" s="419">
        <f>'B1.LĐ-CSDL'!H100</f>
        <v>3813075</v>
      </c>
      <c r="F103" s="419">
        <f>'B1.DC-CSDL'!Q104</f>
        <v>11034.101923076923</v>
      </c>
      <c r="G103" s="419">
        <f>'B1.VL-CSDL'!P50</f>
        <v>1916.3520000000003</v>
      </c>
      <c r="H103" s="419">
        <f>'B1.TB-CSDL'!Q104</f>
        <v>49488</v>
      </c>
      <c r="I103" s="419">
        <f>'B1.TB-CSDL'!P104</f>
        <v>105222.90240000002</v>
      </c>
      <c r="J103" s="419">
        <f t="shared" si="3"/>
        <v>3980736.3563230769</v>
      </c>
      <c r="K103" s="419">
        <f t="shared" si="4"/>
        <v>597110.45344846149</v>
      </c>
      <c r="L103" s="419">
        <f t="shared" si="5"/>
        <v>4528358.8097715387</v>
      </c>
    </row>
    <row r="104" spans="1:12">
      <c r="A104" s="1100"/>
      <c r="B104" s="1097"/>
      <c r="C104" s="1098"/>
      <c r="D104" s="214">
        <v>3</v>
      </c>
      <c r="E104" s="419">
        <f>'B1.LĐ-CSDL'!H101</f>
        <v>4956997.5</v>
      </c>
      <c r="F104" s="419">
        <f>'B1.DC-CSDL'!Q105</f>
        <v>14343.3125</v>
      </c>
      <c r="G104" s="419">
        <f>'B1.VL-CSDL'!P50</f>
        <v>1916.3520000000003</v>
      </c>
      <c r="H104" s="419">
        <f>'B1.TB-CSDL'!Q105</f>
        <v>64334.400000000009</v>
      </c>
      <c r="I104" s="419">
        <f>'B1.TB-CSDL'!P105</f>
        <v>136789.77312000006</v>
      </c>
      <c r="J104" s="419">
        <f t="shared" si="3"/>
        <v>5174381.3376200004</v>
      </c>
      <c r="K104" s="419">
        <f t="shared" si="4"/>
        <v>776157.20064300008</v>
      </c>
      <c r="L104" s="419">
        <f t="shared" si="5"/>
        <v>5886204.1382630002</v>
      </c>
    </row>
    <row r="105" spans="1:12" ht="25.5" customHeight="1">
      <c r="A105" s="212" t="s">
        <v>317</v>
      </c>
      <c r="B105" s="209" t="s">
        <v>324</v>
      </c>
      <c r="C105" s="209"/>
      <c r="D105" s="214"/>
      <c r="E105" s="419"/>
      <c r="F105" s="419"/>
      <c r="G105" s="419"/>
      <c r="H105" s="419"/>
      <c r="I105" s="419"/>
      <c r="J105" s="419"/>
      <c r="K105" s="419"/>
      <c r="L105" s="419"/>
    </row>
    <row r="106" spans="1:12" ht="17.25" customHeight="1">
      <c r="A106" s="1096">
        <v>1</v>
      </c>
      <c r="B106" s="1097" t="s">
        <v>325</v>
      </c>
      <c r="C106" s="1098" t="s">
        <v>269</v>
      </c>
      <c r="D106" s="214">
        <v>1</v>
      </c>
      <c r="E106" s="419">
        <f>'B1.LĐ-CSDL'!H103</f>
        <v>1614000</v>
      </c>
      <c r="F106" s="419">
        <f>'B1.DC-CSDL'!Q107</f>
        <v>4440.9307692307693</v>
      </c>
      <c r="G106" s="419">
        <f>'B1.VL-CSDL'!P52</f>
        <v>3887.3520000000003</v>
      </c>
      <c r="H106" s="419">
        <f>'B1.TB-CSDL'!Q107</f>
        <v>24681.600000000002</v>
      </c>
      <c r="I106" s="419">
        <f>'B1.TB-CSDL'!P107</f>
        <v>61715.808000000012</v>
      </c>
      <c r="J106" s="419">
        <f t="shared" si="3"/>
        <v>1708725.6907692307</v>
      </c>
      <c r="K106" s="419">
        <f t="shared" si="4"/>
        <v>256308.85361538461</v>
      </c>
      <c r="L106" s="419">
        <f t="shared" si="5"/>
        <v>1940352.9443846152</v>
      </c>
    </row>
    <row r="107" spans="1:12" ht="19.5" customHeight="1">
      <c r="A107" s="1096"/>
      <c r="B107" s="1097"/>
      <c r="C107" s="1098"/>
      <c r="D107" s="214">
        <v>2</v>
      </c>
      <c r="E107" s="419">
        <f>'B1.LĐ-CSDL'!H104</f>
        <v>2017500</v>
      </c>
      <c r="F107" s="419">
        <f>'B1.DC-CSDL'!Q108</f>
        <v>5550.6509615384621</v>
      </c>
      <c r="G107" s="419">
        <f>'B1.VL-CSDL'!P52</f>
        <v>3887.3520000000003</v>
      </c>
      <c r="H107" s="419">
        <f>'B1.TB-CSDL'!Q108</f>
        <v>30852</v>
      </c>
      <c r="I107" s="419">
        <f>'B1.TB-CSDL'!P108</f>
        <v>77144.760000000009</v>
      </c>
      <c r="J107" s="419">
        <f t="shared" si="3"/>
        <v>2134934.7629615385</v>
      </c>
      <c r="K107" s="419">
        <f t="shared" si="4"/>
        <v>320240.21444423078</v>
      </c>
      <c r="L107" s="419">
        <f t="shared" si="5"/>
        <v>2424322.9774057693</v>
      </c>
    </row>
    <row r="108" spans="1:12" ht="21" customHeight="1">
      <c r="A108" s="1096"/>
      <c r="B108" s="1097"/>
      <c r="C108" s="1098"/>
      <c r="D108" s="214">
        <v>3</v>
      </c>
      <c r="E108" s="419">
        <f>'B1.LĐ-CSDL'!H105</f>
        <v>2622750</v>
      </c>
      <c r="F108" s="419">
        <f>'B1.DC-CSDL'!Q109</f>
        <v>7214.7062500000002</v>
      </c>
      <c r="G108" s="419">
        <f>'B1.VL-CSDL'!P52</f>
        <v>3887.3520000000003</v>
      </c>
      <c r="H108" s="419">
        <f>'B1.TB-CSDL'!Q109</f>
        <v>40107.600000000006</v>
      </c>
      <c r="I108" s="419">
        <f>'B1.TB-CSDL'!P109</f>
        <v>100288.18800000002</v>
      </c>
      <c r="J108" s="419">
        <f t="shared" si="3"/>
        <v>2774247.8462499999</v>
      </c>
      <c r="K108" s="419">
        <f t="shared" si="4"/>
        <v>416137.17693749996</v>
      </c>
      <c r="L108" s="419">
        <f t="shared" si="5"/>
        <v>3150277.4231874999</v>
      </c>
    </row>
    <row r="109" spans="1:12">
      <c r="A109" s="1096">
        <v>2</v>
      </c>
      <c r="B109" s="1097" t="s">
        <v>326</v>
      </c>
      <c r="C109" s="1098" t="s">
        <v>269</v>
      </c>
      <c r="D109" s="214">
        <v>1</v>
      </c>
      <c r="E109" s="419">
        <f>'B1.LĐ-CSDL'!H106</f>
        <v>5384304</v>
      </c>
      <c r="F109" s="419">
        <f>'B1.DC-CSDL'!Q110</f>
        <v>19590.513461538463</v>
      </c>
      <c r="G109" s="419">
        <f>'B1.VL-CSDL'!P53</f>
        <v>4427.5680000000011</v>
      </c>
      <c r="H109" s="419">
        <f>'B1.TB-CSDL'!Q110</f>
        <v>92572.800000000003</v>
      </c>
      <c r="I109" s="419">
        <f>'B1.TB-CSDL'!P110</f>
        <v>187503.84576000005</v>
      </c>
      <c r="J109" s="419">
        <f t="shared" si="3"/>
        <v>5688398.7272215383</v>
      </c>
      <c r="K109" s="419">
        <f t="shared" si="4"/>
        <v>853259.80908323068</v>
      </c>
      <c r="L109" s="419">
        <f t="shared" si="5"/>
        <v>6449085.7363047693</v>
      </c>
    </row>
    <row r="110" spans="1:12">
      <c r="A110" s="1096"/>
      <c r="B110" s="1097"/>
      <c r="C110" s="1098"/>
      <c r="D110" s="214">
        <v>2</v>
      </c>
      <c r="E110" s="419">
        <f>'B1.LĐ-CSDL'!H107</f>
        <v>8412975</v>
      </c>
      <c r="F110" s="419">
        <f>'B1.DC-CSDL'!Q111</f>
        <v>24488.129326923077</v>
      </c>
      <c r="G110" s="419">
        <f>'B1.VL-CSDL'!P53</f>
        <v>4427.5680000000011</v>
      </c>
      <c r="H110" s="419">
        <f>'B1.TB-CSDL'!Q111</f>
        <v>115716</v>
      </c>
      <c r="I110" s="419">
        <f>'B1.TB-CSDL'!P111</f>
        <v>234379.80720000004</v>
      </c>
      <c r="J110" s="419">
        <f t="shared" si="3"/>
        <v>8791986.5045269225</v>
      </c>
      <c r="K110" s="419">
        <f t="shared" si="4"/>
        <v>1318797.9756790383</v>
      </c>
      <c r="L110" s="419">
        <f t="shared" si="5"/>
        <v>9995068.4802059606</v>
      </c>
    </row>
    <row r="111" spans="1:12">
      <c r="A111" s="1096"/>
      <c r="B111" s="1097"/>
      <c r="C111" s="1098"/>
      <c r="D111" s="214">
        <v>3</v>
      </c>
      <c r="E111" s="419">
        <f>'B1.LĐ-CSDL'!H108</f>
        <v>10936867.5</v>
      </c>
      <c r="F111" s="419">
        <f>'B1.DC-CSDL'!Q112</f>
        <v>31835.128125000003</v>
      </c>
      <c r="G111" s="419">
        <f>'B1.VL-CSDL'!P53</f>
        <v>4427.5680000000011</v>
      </c>
      <c r="H111" s="419">
        <f>'B1.TB-CSDL'!Q112</f>
        <v>150430.80000000002</v>
      </c>
      <c r="I111" s="419">
        <f>'B1.TB-CSDL'!P112</f>
        <v>304693.74936000002</v>
      </c>
      <c r="J111" s="419">
        <f t="shared" si="3"/>
        <v>11428254.745485002</v>
      </c>
      <c r="K111" s="419">
        <f t="shared" si="4"/>
        <v>1714238.2118227503</v>
      </c>
      <c r="L111" s="419">
        <f t="shared" si="5"/>
        <v>12992062.157307751</v>
      </c>
    </row>
    <row r="112" spans="1:12">
      <c r="A112" s="1096">
        <v>3</v>
      </c>
      <c r="B112" s="1097" t="s">
        <v>327</v>
      </c>
      <c r="C112" s="1098" t="s">
        <v>269</v>
      </c>
      <c r="D112" s="214">
        <v>1</v>
      </c>
      <c r="E112" s="419">
        <f>'B1.LĐ-CSDL'!H109</f>
        <v>1936800</v>
      </c>
      <c r="F112" s="419">
        <f>'B1.DC-CSDL'!Q113</f>
        <v>6593.1711538461541</v>
      </c>
      <c r="G112" s="419">
        <f>'B1.VL-CSDL'!P54</f>
        <v>4427.5680000000011</v>
      </c>
      <c r="H112" s="419">
        <f>'B1.TB-CSDL'!Q113</f>
        <v>37046.400000000001</v>
      </c>
      <c r="I112" s="419">
        <f>'B1.TB-CSDL'!P113</f>
        <v>92573.712000000029</v>
      </c>
      <c r="J112" s="419">
        <f t="shared" si="3"/>
        <v>2077440.8511538461</v>
      </c>
      <c r="K112" s="419">
        <f t="shared" si="4"/>
        <v>311616.12767307693</v>
      </c>
      <c r="L112" s="419">
        <f t="shared" si="5"/>
        <v>2352010.5788269234</v>
      </c>
    </row>
    <row r="113" spans="1:12">
      <c r="A113" s="1096"/>
      <c r="B113" s="1097"/>
      <c r="C113" s="1098"/>
      <c r="D113" s="214">
        <v>2</v>
      </c>
      <c r="E113" s="419">
        <f>'B1.LĐ-CSDL'!H110</f>
        <v>3026250</v>
      </c>
      <c r="F113" s="419">
        <f>'B1.DC-CSDL'!Q114</f>
        <v>8240.4264423076929</v>
      </c>
      <c r="G113" s="419">
        <f>'B1.VL-CSDL'!P54</f>
        <v>4427.5680000000011</v>
      </c>
      <c r="H113" s="419">
        <f>'B1.TB-CSDL'!Q114</f>
        <v>46308</v>
      </c>
      <c r="I113" s="419">
        <f>'B1.TB-CSDL'!P114</f>
        <v>115717.14000000003</v>
      </c>
      <c r="J113" s="419">
        <f t="shared" si="3"/>
        <v>3200943.134442308</v>
      </c>
      <c r="K113" s="419">
        <f t="shared" si="4"/>
        <v>480141.47016634617</v>
      </c>
      <c r="L113" s="419">
        <f t="shared" si="5"/>
        <v>3634776.604608654</v>
      </c>
    </row>
    <row r="114" spans="1:12">
      <c r="A114" s="1096"/>
      <c r="B114" s="1097"/>
      <c r="C114" s="1098"/>
      <c r="D114" s="214">
        <v>3</v>
      </c>
      <c r="E114" s="419">
        <f>'B1.LĐ-CSDL'!H111</f>
        <v>3934125</v>
      </c>
      <c r="F114" s="419">
        <f>'B1.DC-CSDL'!Q115</f>
        <v>10713.909374999999</v>
      </c>
      <c r="G114" s="419">
        <f>'B1.VL-CSDL'!P54</f>
        <v>4427.5680000000011</v>
      </c>
      <c r="H114" s="419">
        <f>'B1.TB-CSDL'!Q115</f>
        <v>60200.400000000009</v>
      </c>
      <c r="I114" s="419">
        <f>'B1.TB-CSDL'!P115</f>
        <v>150432.28200000004</v>
      </c>
      <c r="J114" s="419">
        <f t="shared" si="3"/>
        <v>4159899.1593749998</v>
      </c>
      <c r="K114" s="419">
        <f t="shared" si="4"/>
        <v>623984.87390625</v>
      </c>
      <c r="L114" s="419">
        <f t="shared" si="5"/>
        <v>4723683.6332812496</v>
      </c>
    </row>
    <row r="115" spans="1:12" ht="29.25" customHeight="1">
      <c r="A115" s="212" t="s">
        <v>323</v>
      </c>
      <c r="B115" s="201" t="s">
        <v>328</v>
      </c>
      <c r="C115" s="201"/>
      <c r="D115" s="201"/>
      <c r="E115" s="419"/>
      <c r="F115" s="419"/>
      <c r="G115" s="419"/>
      <c r="H115" s="419"/>
      <c r="I115" s="419"/>
      <c r="J115" s="419"/>
      <c r="K115" s="419"/>
      <c r="L115" s="419"/>
    </row>
    <row r="116" spans="1:12">
      <c r="A116" s="1096">
        <v>1</v>
      </c>
      <c r="B116" s="1097" t="s">
        <v>329</v>
      </c>
      <c r="C116" s="1098" t="s">
        <v>269</v>
      </c>
      <c r="D116" s="214">
        <v>1</v>
      </c>
      <c r="E116" s="419">
        <f>'B1.LĐ-CSDL'!H113</f>
        <v>0</v>
      </c>
      <c r="F116" s="419">
        <f>'B1.DC-CSDL'!Q117</f>
        <v>0</v>
      </c>
      <c r="G116" s="419">
        <f>'B1.VL-CSDL'!P56</f>
        <v>3914.3520000000003</v>
      </c>
      <c r="H116" s="419">
        <f>'B1.TB-CSDL'!Q117</f>
        <v>0</v>
      </c>
      <c r="I116" s="419">
        <f>'B1.TB-CSDL'!P117</f>
        <v>0</v>
      </c>
      <c r="J116" s="419">
        <f t="shared" si="3"/>
        <v>3914.3520000000003</v>
      </c>
      <c r="K116" s="419">
        <f t="shared" si="4"/>
        <v>587.15280000000007</v>
      </c>
      <c r="L116" s="419">
        <f t="shared" si="5"/>
        <v>4501.5048000000006</v>
      </c>
    </row>
    <row r="117" spans="1:12">
      <c r="A117" s="1096"/>
      <c r="B117" s="1097"/>
      <c r="C117" s="1098"/>
      <c r="D117" s="420" t="s">
        <v>437</v>
      </c>
      <c r="E117" s="419">
        <f>'B1.LĐ-CSDL'!H114</f>
        <v>3405540</v>
      </c>
      <c r="F117" s="419">
        <f>'B1.DC-CSDL'!Q118</f>
        <v>10822.562498461539</v>
      </c>
      <c r="G117" s="419">
        <f>'B1.VL-CSDL'!P56</f>
        <v>3914.3520000000003</v>
      </c>
      <c r="H117" s="419">
        <f>'B1.TB-CSDL'!Q118</f>
        <v>41846.400000000001</v>
      </c>
      <c r="I117" s="419">
        <f>'B1.TB-CSDL'!P118</f>
        <v>93359.185920000004</v>
      </c>
      <c r="J117" s="419">
        <f t="shared" si="3"/>
        <v>3555482.5004184614</v>
      </c>
      <c r="K117" s="419">
        <f t="shared" si="4"/>
        <v>533322.37506276916</v>
      </c>
      <c r="L117" s="419">
        <f t="shared" si="5"/>
        <v>4046958.4754812308</v>
      </c>
    </row>
    <row r="118" spans="1:12" ht="15.75" customHeight="1">
      <c r="A118" s="1096"/>
      <c r="B118" s="1097"/>
      <c r="C118" s="1098"/>
      <c r="D118" s="214">
        <v>3</v>
      </c>
      <c r="E118" s="419">
        <f>'B1.LĐ-CSDL'!H115</f>
        <v>0</v>
      </c>
      <c r="F118" s="419">
        <f>'B1.DC-CSDL'!Q119</f>
        <v>0</v>
      </c>
      <c r="G118" s="419">
        <f>'B1.VL-CSDL'!P56</f>
        <v>3914.3520000000003</v>
      </c>
      <c r="H118" s="419">
        <f>'B1.TB-CSDL'!Q119</f>
        <v>0</v>
      </c>
      <c r="I118" s="419">
        <f>'B1.TB-CSDL'!P119</f>
        <v>0</v>
      </c>
      <c r="J118" s="419">
        <f t="shared" si="3"/>
        <v>3914.3520000000003</v>
      </c>
      <c r="K118" s="419">
        <f t="shared" si="4"/>
        <v>587.15280000000007</v>
      </c>
      <c r="L118" s="419">
        <f t="shared" si="5"/>
        <v>4501.5048000000006</v>
      </c>
    </row>
    <row r="119" spans="1:12">
      <c r="A119" s="1096">
        <v>2</v>
      </c>
      <c r="B119" s="1097" t="s">
        <v>330</v>
      </c>
      <c r="C119" s="1098" t="s">
        <v>269</v>
      </c>
      <c r="D119" s="214">
        <v>1</v>
      </c>
      <c r="E119" s="419">
        <f>'B1.LĐ-CSDL'!H116</f>
        <v>0</v>
      </c>
      <c r="F119" s="419">
        <f>'B1.DC-CSDL'!Q120</f>
        <v>0</v>
      </c>
      <c r="G119" s="419">
        <f>'B1.VL-CSDL'!P57</f>
        <v>19967.04</v>
      </c>
      <c r="H119" s="419">
        <f>'B1.TB-CSDL'!Q120</f>
        <v>0</v>
      </c>
      <c r="I119" s="419">
        <f>'B1.TB-CSDL'!P120</f>
        <v>0</v>
      </c>
      <c r="J119" s="419">
        <f t="shared" si="3"/>
        <v>19967.04</v>
      </c>
      <c r="K119" s="419">
        <f t="shared" si="4"/>
        <v>2995.056</v>
      </c>
      <c r="L119" s="419">
        <f t="shared" si="5"/>
        <v>22962.096000000001</v>
      </c>
    </row>
    <row r="120" spans="1:12">
      <c r="A120" s="1096"/>
      <c r="B120" s="1097"/>
      <c r="C120" s="1098"/>
      <c r="D120" s="420" t="s">
        <v>437</v>
      </c>
      <c r="E120" s="419">
        <f>'B1.LĐ-CSDL'!H117</f>
        <v>359115</v>
      </c>
      <c r="F120" s="419">
        <f>'B1.DC-CSDL'!Q121</f>
        <v>1272.0753123076925</v>
      </c>
      <c r="G120" s="419">
        <f>'B1.VL-CSDL'!P57</f>
        <v>19967.04</v>
      </c>
      <c r="H120" s="419">
        <f>'B1.TB-CSDL'!Q121</f>
        <v>6002.4</v>
      </c>
      <c r="I120" s="419">
        <f>'B1.TB-CSDL'!P121</f>
        <v>15428.952000000003</v>
      </c>
      <c r="J120" s="419">
        <f t="shared" si="3"/>
        <v>401785.46731230768</v>
      </c>
      <c r="K120" s="419">
        <f t="shared" si="4"/>
        <v>60267.820096846146</v>
      </c>
      <c r="L120" s="419">
        <f t="shared" si="5"/>
        <v>456050.8874091538</v>
      </c>
    </row>
    <row r="121" spans="1:12">
      <c r="A121" s="1096"/>
      <c r="B121" s="1097"/>
      <c r="C121" s="1098"/>
      <c r="D121" s="214">
        <v>3</v>
      </c>
      <c r="E121" s="419">
        <f>'B1.LĐ-CSDL'!H118</f>
        <v>0</v>
      </c>
      <c r="F121" s="419">
        <f>'B1.DC-CSDL'!Q122</f>
        <v>0</v>
      </c>
      <c r="G121" s="419">
        <f>'B1.VL-CSDL'!P57</f>
        <v>19967.04</v>
      </c>
      <c r="H121" s="419">
        <f>'B1.TB-CSDL'!Q122</f>
        <v>0</v>
      </c>
      <c r="I121" s="419">
        <f>'B1.TB-CSDL'!P122</f>
        <v>0</v>
      </c>
      <c r="J121" s="419">
        <f t="shared" si="3"/>
        <v>19967.04</v>
      </c>
      <c r="K121" s="419">
        <f t="shared" si="4"/>
        <v>2995.056</v>
      </c>
      <c r="L121" s="419">
        <f t="shared" si="5"/>
        <v>22962.096000000001</v>
      </c>
    </row>
    <row r="122" spans="1:12">
      <c r="A122" s="1096">
        <v>3</v>
      </c>
      <c r="B122" s="1101" t="s">
        <v>331</v>
      </c>
      <c r="C122" s="1098" t="s">
        <v>273</v>
      </c>
      <c r="D122" s="214">
        <v>1</v>
      </c>
      <c r="E122" s="419">
        <f>'B1.LĐ-CSDL'!H119</f>
        <v>0</v>
      </c>
      <c r="F122" s="419">
        <f>'B1.DC-CSDL'!Q123</f>
        <v>0</v>
      </c>
      <c r="G122" s="419">
        <f>'B1.VL-CSDL'!P58</f>
        <v>94.176000000000016</v>
      </c>
      <c r="H122" s="419">
        <f>'B1.TB-CSDL'!Q123</f>
        <v>0</v>
      </c>
      <c r="I122" s="419">
        <f>'B1.TB-CSDL'!P123</f>
        <v>0</v>
      </c>
      <c r="J122" s="419">
        <f t="shared" si="3"/>
        <v>94.176000000000016</v>
      </c>
      <c r="K122" s="419">
        <f t="shared" si="4"/>
        <v>14.126400000000002</v>
      </c>
      <c r="L122" s="419">
        <f t="shared" si="5"/>
        <v>108.30240000000002</v>
      </c>
    </row>
    <row r="123" spans="1:12">
      <c r="A123" s="1096"/>
      <c r="B123" s="1101"/>
      <c r="C123" s="1098"/>
      <c r="D123" s="420" t="s">
        <v>437</v>
      </c>
      <c r="E123" s="419">
        <f>'B1.LĐ-CSDL'!H120</f>
        <v>157365</v>
      </c>
      <c r="F123" s="419">
        <f>'B1.DC-CSDL'!Q124</f>
        <v>636.03765615384623</v>
      </c>
      <c r="G123" s="419">
        <f>'B1.VL-CSDL'!P58</f>
        <v>94.176000000000016</v>
      </c>
      <c r="H123" s="419">
        <f>'B1.TB-CSDL'!Q124</f>
        <v>2551.1999999999998</v>
      </c>
      <c r="I123" s="419">
        <f>'B1.TB-CSDL'!P124</f>
        <v>7140.6720000000014</v>
      </c>
      <c r="J123" s="419">
        <f t="shared" si="3"/>
        <v>167787.08565615385</v>
      </c>
      <c r="K123" s="419">
        <f t="shared" si="4"/>
        <v>25168.062848423077</v>
      </c>
      <c r="L123" s="419">
        <f t="shared" si="5"/>
        <v>190403.94850457693</v>
      </c>
    </row>
    <row r="124" spans="1:12">
      <c r="A124" s="1096"/>
      <c r="B124" s="1101"/>
      <c r="C124" s="1098"/>
      <c r="D124" s="214">
        <v>3</v>
      </c>
      <c r="E124" s="419">
        <f>'B1.LĐ-CSDL'!H121</f>
        <v>0</v>
      </c>
      <c r="F124" s="419">
        <f>'B1.DC-CSDL'!Q125</f>
        <v>0</v>
      </c>
      <c r="G124" s="419">
        <f>'B1.VL-CSDL'!P58</f>
        <v>94.176000000000016</v>
      </c>
      <c r="H124" s="419">
        <f>'B1.TB-CSDL'!Q125</f>
        <v>0</v>
      </c>
      <c r="I124" s="419">
        <f>'B1.TB-CSDL'!P125</f>
        <v>0</v>
      </c>
      <c r="J124" s="419">
        <f t="shared" si="3"/>
        <v>94.176000000000016</v>
      </c>
      <c r="K124" s="419">
        <f t="shared" si="4"/>
        <v>14.126400000000002</v>
      </c>
      <c r="L124" s="419">
        <f t="shared" si="5"/>
        <v>108.30240000000002</v>
      </c>
    </row>
    <row r="125" spans="1:12" ht="24.75" customHeight="1">
      <c r="A125" s="212" t="s">
        <v>466</v>
      </c>
      <c r="B125" s="199" t="s">
        <v>332</v>
      </c>
      <c r="C125" s="201"/>
      <c r="D125" s="214"/>
      <c r="E125" s="419"/>
      <c r="F125" s="419"/>
      <c r="G125" s="419"/>
      <c r="H125" s="419"/>
      <c r="I125" s="419"/>
      <c r="J125" s="419"/>
      <c r="K125" s="419"/>
      <c r="L125" s="419"/>
    </row>
    <row r="126" spans="1:12">
      <c r="A126" s="1096">
        <v>1</v>
      </c>
      <c r="B126" s="1097" t="s">
        <v>333</v>
      </c>
      <c r="C126" s="1098" t="s">
        <v>269</v>
      </c>
      <c r="D126" s="214">
        <v>1</v>
      </c>
      <c r="E126" s="419">
        <f>'B1.LĐ-CSDL'!H123</f>
        <v>3591150</v>
      </c>
      <c r="F126" s="419">
        <f>'B1.DC-CSDL'!Q127</f>
        <v>12720.753123076924</v>
      </c>
      <c r="G126" s="419" t="s">
        <v>438</v>
      </c>
      <c r="H126" s="419">
        <f>'B1.TB-CSDL'!Q127</f>
        <v>49344</v>
      </c>
      <c r="I126" s="419">
        <f>'B1.TB-CSDL'!P127</f>
        <v>136386.83520000003</v>
      </c>
      <c r="J126" s="419">
        <f t="shared" si="3"/>
        <v>3789601.5883230772</v>
      </c>
      <c r="K126" s="419">
        <f t="shared" si="4"/>
        <v>568440.23824846151</v>
      </c>
      <c r="L126" s="419">
        <f t="shared" si="5"/>
        <v>4308697.826571539</v>
      </c>
    </row>
    <row r="127" spans="1:12">
      <c r="A127" s="1096"/>
      <c r="B127" s="1097"/>
      <c r="C127" s="1098"/>
      <c r="D127" s="214">
        <v>2</v>
      </c>
      <c r="E127" s="419">
        <f>'B1.LĐ-CSDL'!H124</f>
        <v>4488937.5</v>
      </c>
      <c r="F127" s="419">
        <f>'B1.DC-CSDL'!Q128</f>
        <v>15900.941403846155</v>
      </c>
      <c r="G127" s="419" t="s">
        <v>438</v>
      </c>
      <c r="H127" s="419">
        <f>'B1.TB-CSDL'!Q128</f>
        <v>61680</v>
      </c>
      <c r="I127" s="419">
        <f>'B1.TB-CSDL'!P128</f>
        <v>170483.54400000002</v>
      </c>
      <c r="J127" s="419">
        <f t="shared" si="3"/>
        <v>4737001.985403846</v>
      </c>
      <c r="K127" s="419">
        <f t="shared" si="4"/>
        <v>710550.29781057686</v>
      </c>
      <c r="L127" s="419">
        <f t="shared" si="5"/>
        <v>5385872.2832144229</v>
      </c>
    </row>
    <row r="128" spans="1:12">
      <c r="A128" s="1096"/>
      <c r="B128" s="1097"/>
      <c r="C128" s="1098"/>
      <c r="D128" s="214">
        <v>3</v>
      </c>
      <c r="E128" s="419">
        <f>'B1.LĐ-CSDL'!H125</f>
        <v>5835618.75</v>
      </c>
      <c r="F128" s="419">
        <f>'B1.DC-CSDL'!Q129</f>
        <v>20671.223825000001</v>
      </c>
      <c r="G128" s="419" t="s">
        <v>438</v>
      </c>
      <c r="H128" s="419">
        <f>'B1.TB-CSDL'!Q129</f>
        <v>80184</v>
      </c>
      <c r="I128" s="419">
        <f>'B1.TB-CSDL'!P129</f>
        <v>221628.60720000003</v>
      </c>
      <c r="J128" s="419">
        <f t="shared" si="3"/>
        <v>6158102.5810250007</v>
      </c>
      <c r="K128" s="419">
        <f t="shared" si="4"/>
        <v>923715.38715375005</v>
      </c>
      <c r="L128" s="419">
        <f t="shared" si="5"/>
        <v>7001633.9681787509</v>
      </c>
    </row>
    <row r="129" spans="1:12">
      <c r="A129" s="1096">
        <v>2</v>
      </c>
      <c r="B129" s="1102" t="s">
        <v>334</v>
      </c>
      <c r="C129" s="1098" t="s">
        <v>269</v>
      </c>
      <c r="D129" s="214">
        <v>1</v>
      </c>
      <c r="E129" s="419">
        <f>'B1.LĐ-CSDL'!H126</f>
        <v>3228000</v>
      </c>
      <c r="F129" s="419">
        <f>'B1.DC-CSDL'!Q130</f>
        <v>10176.60249846154</v>
      </c>
      <c r="G129" s="419" t="s">
        <v>438</v>
      </c>
      <c r="H129" s="419">
        <f>'B1.TB-CSDL'!Q130</f>
        <v>39475.200000000004</v>
      </c>
      <c r="I129" s="419">
        <f>'B1.TB-CSDL'!P130</f>
        <v>109109.46816000003</v>
      </c>
      <c r="J129" s="419">
        <f t="shared" si="3"/>
        <v>3386761.2706584618</v>
      </c>
      <c r="K129" s="419">
        <f t="shared" si="4"/>
        <v>508014.19059876923</v>
      </c>
      <c r="L129" s="419">
        <f t="shared" si="5"/>
        <v>3855300.2612572308</v>
      </c>
    </row>
    <row r="130" spans="1:12">
      <c r="A130" s="1096"/>
      <c r="B130" s="1102"/>
      <c r="C130" s="1098"/>
      <c r="D130" s="214">
        <v>2</v>
      </c>
      <c r="E130" s="419">
        <f>'B1.LĐ-CSDL'!H127</f>
        <v>4035000</v>
      </c>
      <c r="F130" s="419">
        <f>'B1.DC-CSDL'!Q131</f>
        <v>12720.753123076924</v>
      </c>
      <c r="G130" s="419" t="s">
        <v>438</v>
      </c>
      <c r="H130" s="419">
        <f>'B1.TB-CSDL'!Q131</f>
        <v>49344</v>
      </c>
      <c r="I130" s="419">
        <f>'B1.TB-CSDL'!P131</f>
        <v>136386.83520000003</v>
      </c>
      <c r="J130" s="419">
        <f t="shared" si="3"/>
        <v>4233451.5883230772</v>
      </c>
      <c r="K130" s="419">
        <f t="shared" si="4"/>
        <v>635017.73824846151</v>
      </c>
      <c r="L130" s="419">
        <f t="shared" si="5"/>
        <v>4819125.326571539</v>
      </c>
    </row>
    <row r="131" spans="1:12">
      <c r="A131" s="1096"/>
      <c r="B131" s="1102"/>
      <c r="C131" s="1098"/>
      <c r="D131" s="214">
        <v>3</v>
      </c>
      <c r="E131" s="419">
        <f>'B1.LĐ-CSDL'!H128</f>
        <v>5245500</v>
      </c>
      <c r="F131" s="419">
        <f>'B1.DC-CSDL'!Q132</f>
        <v>16536.979060000001</v>
      </c>
      <c r="G131" s="419" t="s">
        <v>438</v>
      </c>
      <c r="H131" s="419">
        <f>'B1.TB-CSDL'!Q132</f>
        <v>64147.200000000004</v>
      </c>
      <c r="I131" s="419">
        <f>'B1.TB-CSDL'!P132</f>
        <v>177302.88576000003</v>
      </c>
      <c r="J131" s="419">
        <f t="shared" si="3"/>
        <v>5503487.06482</v>
      </c>
      <c r="K131" s="419">
        <f t="shared" si="4"/>
        <v>825523.05972299993</v>
      </c>
      <c r="L131" s="419">
        <f t="shared" si="5"/>
        <v>6264862.9245429998</v>
      </c>
    </row>
    <row r="132" spans="1:12">
      <c r="A132" s="1096">
        <v>3</v>
      </c>
      <c r="B132" s="1102" t="s">
        <v>335</v>
      </c>
      <c r="C132" s="1098" t="s">
        <v>269</v>
      </c>
      <c r="D132" s="214">
        <v>1</v>
      </c>
      <c r="E132" s="430">
        <f>'B1.LĐ-CSDL'!H129</f>
        <v>915138.00000000012</v>
      </c>
      <c r="F132" s="431">
        <f>'B1.DC-CSDL'!Q133</f>
        <v>3054.0713846153849</v>
      </c>
      <c r="G132" s="419" t="s">
        <v>438</v>
      </c>
      <c r="H132" s="418">
        <f>'B1.TB-CSDL'!Q133</f>
        <v>11070.720000000001</v>
      </c>
      <c r="I132" s="418">
        <f>'B1.TB-CSDL'!P133</f>
        <v>23705.088</v>
      </c>
      <c r="J132" s="419">
        <f>SUM(E132:I132)</f>
        <v>952967.87938461546</v>
      </c>
      <c r="K132" s="419">
        <f>J132*15%</f>
        <v>142945.18190769231</v>
      </c>
      <c r="L132" s="419">
        <f>J132+K132-H132</f>
        <v>1084842.3412923077</v>
      </c>
    </row>
    <row r="133" spans="1:12">
      <c r="A133" s="1096"/>
      <c r="B133" s="1102"/>
      <c r="C133" s="1098"/>
      <c r="D133" s="214">
        <v>2</v>
      </c>
      <c r="E133" s="430">
        <f>'B1.LĐ-CSDL'!H130</f>
        <v>1143922.5</v>
      </c>
      <c r="F133" s="431">
        <f>'B1.DC-CSDL'!Q134</f>
        <v>3817.5892307692311</v>
      </c>
      <c r="G133" s="419" t="s">
        <v>438</v>
      </c>
      <c r="H133" s="418">
        <f>'B1.TB-CSDL'!Q134</f>
        <v>13838.4</v>
      </c>
      <c r="I133" s="418">
        <f>'B1.TB-CSDL'!P134</f>
        <v>29631.360000000001</v>
      </c>
      <c r="J133" s="419">
        <f>SUM(E133:I133)</f>
        <v>1191209.8492307693</v>
      </c>
      <c r="K133" s="419">
        <f>J133*15%</f>
        <v>178681.4773846154</v>
      </c>
      <c r="L133" s="419">
        <f>J133+K133-H133</f>
        <v>1356052.9266153849</v>
      </c>
    </row>
    <row r="134" spans="1:12">
      <c r="A134" s="1096"/>
      <c r="B134" s="1102"/>
      <c r="C134" s="1098"/>
      <c r="D134" s="214">
        <v>3</v>
      </c>
      <c r="E134" s="430">
        <f>'B1.LĐ-CSDL'!H131</f>
        <v>1487099.2500000002</v>
      </c>
      <c r="F134" s="431">
        <f>'B1.DC-CSDL'!Q135</f>
        <v>4962.8660000000009</v>
      </c>
      <c r="G134" s="419" t="s">
        <v>438</v>
      </c>
      <c r="H134" s="418">
        <f>'B1.TB-CSDL'!Q135</f>
        <v>17989.920000000006</v>
      </c>
      <c r="I134" s="418">
        <f>'B1.TB-CSDL'!P135</f>
        <v>38520.768000000004</v>
      </c>
      <c r="J134" s="419">
        <f>SUM(E134:I134)</f>
        <v>1548572.804</v>
      </c>
      <c r="K134" s="419">
        <f>J134*15%</f>
        <v>232285.92059999998</v>
      </c>
      <c r="L134" s="419">
        <f>J134+K134-H134</f>
        <v>1762868.8046000001</v>
      </c>
    </row>
  </sheetData>
  <mergeCells count="123">
    <mergeCell ref="A132:A134"/>
    <mergeCell ref="B132:B134"/>
    <mergeCell ref="C132:C134"/>
    <mergeCell ref="A126:A128"/>
    <mergeCell ref="B126:B128"/>
    <mergeCell ref="C126:C128"/>
    <mergeCell ref="A129:A131"/>
    <mergeCell ref="B129:B131"/>
    <mergeCell ref="C129:C131"/>
    <mergeCell ref="A119:A121"/>
    <mergeCell ref="B119:B121"/>
    <mergeCell ref="C119:C121"/>
    <mergeCell ref="A122:A124"/>
    <mergeCell ref="B122:B124"/>
    <mergeCell ref="C122:C124"/>
    <mergeCell ref="A112:A114"/>
    <mergeCell ref="B112:B114"/>
    <mergeCell ref="C112:C114"/>
    <mergeCell ref="A116:A118"/>
    <mergeCell ref="B116:B118"/>
    <mergeCell ref="C116:C118"/>
    <mergeCell ref="A106:A108"/>
    <mergeCell ref="B106:B108"/>
    <mergeCell ref="C106:C108"/>
    <mergeCell ref="A109:A111"/>
    <mergeCell ref="B109:B111"/>
    <mergeCell ref="C109:C111"/>
    <mergeCell ref="A99:A101"/>
    <mergeCell ref="B99:B101"/>
    <mergeCell ref="C99:C101"/>
    <mergeCell ref="A102:A104"/>
    <mergeCell ref="B102:B104"/>
    <mergeCell ref="C102:C104"/>
    <mergeCell ref="A93:A95"/>
    <mergeCell ref="B93:B95"/>
    <mergeCell ref="C93:C95"/>
    <mergeCell ref="A96:A98"/>
    <mergeCell ref="B96:B98"/>
    <mergeCell ref="C96:C98"/>
    <mergeCell ref="A86:A88"/>
    <mergeCell ref="B86:B88"/>
    <mergeCell ref="C86:C88"/>
    <mergeCell ref="A89:A91"/>
    <mergeCell ref="B89:B91"/>
    <mergeCell ref="C89:C91"/>
    <mergeCell ref="A80:A82"/>
    <mergeCell ref="B80:B82"/>
    <mergeCell ref="C80:C82"/>
    <mergeCell ref="A83:A85"/>
    <mergeCell ref="B83:B85"/>
    <mergeCell ref="C83:C85"/>
    <mergeCell ref="A73:A75"/>
    <mergeCell ref="B73:B75"/>
    <mergeCell ref="C73:C75"/>
    <mergeCell ref="A76:A78"/>
    <mergeCell ref="B76:B78"/>
    <mergeCell ref="C76:C78"/>
    <mergeCell ref="A67:A69"/>
    <mergeCell ref="B67:B69"/>
    <mergeCell ref="C67:C69"/>
    <mergeCell ref="A70:A72"/>
    <mergeCell ref="B70:B72"/>
    <mergeCell ref="C70:C72"/>
    <mergeCell ref="A56:A58"/>
    <mergeCell ref="B56:B58"/>
    <mergeCell ref="C56:C58"/>
    <mergeCell ref="A59:A61"/>
    <mergeCell ref="B59:B61"/>
    <mergeCell ref="C59:C61"/>
    <mergeCell ref="A48:A50"/>
    <mergeCell ref="B48:B50"/>
    <mergeCell ref="C48:C50"/>
    <mergeCell ref="A53:A55"/>
    <mergeCell ref="B53:B55"/>
    <mergeCell ref="C53:C55"/>
    <mergeCell ref="A41:A43"/>
    <mergeCell ref="B41:B43"/>
    <mergeCell ref="C41:C43"/>
    <mergeCell ref="A45:A47"/>
    <mergeCell ref="B45:B47"/>
    <mergeCell ref="C45:C47"/>
    <mergeCell ref="A35:A37"/>
    <mergeCell ref="B35:B37"/>
    <mergeCell ref="C35:C37"/>
    <mergeCell ref="A38:A40"/>
    <mergeCell ref="B38:B40"/>
    <mergeCell ref="C38:C40"/>
    <mergeCell ref="A27:A29"/>
    <mergeCell ref="B27:B29"/>
    <mergeCell ref="C27:C29"/>
    <mergeCell ref="A30:A32"/>
    <mergeCell ref="B30:B32"/>
    <mergeCell ref="C30:C32"/>
    <mergeCell ref="A20:A22"/>
    <mergeCell ref="B20:B22"/>
    <mergeCell ref="C20:C22"/>
    <mergeCell ref="A23:A25"/>
    <mergeCell ref="B23:B25"/>
    <mergeCell ref="C23:C25"/>
    <mergeCell ref="A13:A15"/>
    <mergeCell ref="B13:B15"/>
    <mergeCell ref="C13:C15"/>
    <mergeCell ref="B16:D16"/>
    <mergeCell ref="A17:A19"/>
    <mergeCell ref="B17:B19"/>
    <mergeCell ref="C17:C19"/>
    <mergeCell ref="H5:I5"/>
    <mergeCell ref="J5:J6"/>
    <mergeCell ref="K5:K6"/>
    <mergeCell ref="L5:L6"/>
    <mergeCell ref="A10:A12"/>
    <mergeCell ref="B10:B12"/>
    <mergeCell ref="C10:C12"/>
    <mergeCell ref="A2:L2"/>
    <mergeCell ref="A3:L3"/>
    <mergeCell ref="K4:L4"/>
    <mergeCell ref="A5:A6"/>
    <mergeCell ref="B5:B6"/>
    <mergeCell ref="C5:C6"/>
    <mergeCell ref="D5:D6"/>
    <mergeCell ref="E5:E6"/>
    <mergeCell ref="F5:F6"/>
    <mergeCell ref="G5:G6"/>
  </mergeCells>
  <printOptions horizontalCentered="1"/>
  <pageMargins left="0.39370078740157499" right="0.39370078740157499" top="0.78740157480314998" bottom="0.22" header="0.31496062992126" footer="0.31496062992126"/>
  <pageSetup paperSize="9" scale="90"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4"/>
  </sheetPr>
  <dimension ref="A1:L131"/>
  <sheetViews>
    <sheetView workbookViewId="0">
      <selection activeCell="H11" sqref="H11"/>
    </sheetView>
  </sheetViews>
  <sheetFormatPr defaultColWidth="9.140625" defaultRowHeight="12.75"/>
  <cols>
    <col min="1" max="1" width="5.85546875" style="417" customWidth="1"/>
    <col min="2" max="2" width="27.42578125" style="417" customWidth="1"/>
    <col min="3" max="3" width="8" style="417" customWidth="1"/>
    <col min="4" max="4" width="10.140625" style="417" customWidth="1"/>
    <col min="5" max="5" width="7.85546875" style="417" customWidth="1"/>
    <col min="6" max="6" width="12" style="454" customWidth="1"/>
    <col min="7" max="7" width="9.140625" style="417" customWidth="1"/>
    <col min="8" max="8" width="11.7109375" style="417" customWidth="1"/>
    <col min="9" max="16384" width="9.140625" style="417"/>
  </cols>
  <sheetData>
    <row r="1" spans="1:8" s="173" customFormat="1" ht="15.75">
      <c r="A1" s="173" t="s">
        <v>574</v>
      </c>
      <c r="F1" s="434"/>
    </row>
    <row r="2" spans="1:8" ht="15.75">
      <c r="A2" s="1103" t="s">
        <v>575</v>
      </c>
      <c r="B2" s="1103"/>
      <c r="C2" s="1103"/>
      <c r="D2" s="1103"/>
      <c r="E2" s="1103"/>
      <c r="F2" s="1103"/>
      <c r="G2" s="1103"/>
      <c r="H2" s="1103"/>
    </row>
    <row r="3" spans="1:8" ht="18.75" customHeight="1">
      <c r="A3" s="1104" t="str">
        <f>'B1.donGia'!A2:L2</f>
        <v>ĐƠN GIÁ XÂY DỰNG CƠ SỞ DỮ LIỆU</v>
      </c>
      <c r="B3" s="1104"/>
      <c r="C3" s="1104"/>
      <c r="D3" s="1104"/>
      <c r="E3" s="1104"/>
      <c r="F3" s="1104"/>
      <c r="G3" s="1104"/>
      <c r="H3" s="1104"/>
    </row>
    <row r="4" spans="1:8" ht="38.25" customHeight="1">
      <c r="A4" s="176" t="s">
        <v>1</v>
      </c>
      <c r="B4" s="176" t="s">
        <v>237</v>
      </c>
      <c r="C4" s="176" t="s">
        <v>439</v>
      </c>
      <c r="D4" s="307" t="s">
        <v>576</v>
      </c>
      <c r="E4" s="307" t="s">
        <v>351</v>
      </c>
      <c r="F4" s="307" t="s">
        <v>577</v>
      </c>
      <c r="G4" s="307" t="s">
        <v>256</v>
      </c>
      <c r="H4" s="307" t="s">
        <v>578</v>
      </c>
    </row>
    <row r="5" spans="1:8" ht="24.75" customHeight="1">
      <c r="A5" s="200" t="s">
        <v>8</v>
      </c>
      <c r="B5" s="201" t="s">
        <v>262</v>
      </c>
      <c r="C5" s="201"/>
      <c r="D5" s="201"/>
      <c r="E5" s="201"/>
      <c r="F5" s="435"/>
      <c r="G5" s="208"/>
      <c r="H5" s="186"/>
    </row>
    <row r="6" spans="1:8" ht="18" customHeight="1">
      <c r="A6" s="200">
        <v>1</v>
      </c>
      <c r="B6" s="201" t="s">
        <v>263</v>
      </c>
      <c r="C6" s="201"/>
      <c r="D6" s="201"/>
      <c r="E6" s="201"/>
      <c r="F6" s="435"/>
      <c r="G6" s="186"/>
      <c r="H6" s="436"/>
    </row>
    <row r="7" spans="1:8" ht="18" customHeight="1">
      <c r="A7" s="1096" t="s">
        <v>246</v>
      </c>
      <c r="B7" s="1097" t="s">
        <v>264</v>
      </c>
      <c r="C7" s="1098" t="s">
        <v>265</v>
      </c>
      <c r="D7" s="1105" t="s">
        <v>579</v>
      </c>
      <c r="E7" s="214">
        <v>1</v>
      </c>
      <c r="F7" s="419"/>
      <c r="G7" s="437"/>
      <c r="H7" s="438"/>
    </row>
    <row r="8" spans="1:8" ht="18" customHeight="1">
      <c r="A8" s="1096"/>
      <c r="B8" s="1097"/>
      <c r="C8" s="1098"/>
      <c r="D8" s="1105"/>
      <c r="E8" s="420" t="s">
        <v>437</v>
      </c>
      <c r="F8" s="419">
        <f>'B1.Tien lương'!H36</f>
        <v>179557.5</v>
      </c>
      <c r="G8" s="437">
        <v>5</v>
      </c>
      <c r="H8" s="438">
        <f>F8*G8</f>
        <v>897787.5</v>
      </c>
    </row>
    <row r="9" spans="1:8" ht="18" customHeight="1">
      <c r="A9" s="1096"/>
      <c r="B9" s="1097"/>
      <c r="C9" s="1098"/>
      <c r="D9" s="1105"/>
      <c r="E9" s="214">
        <v>3</v>
      </c>
      <c r="F9" s="419"/>
      <c r="G9" s="437"/>
      <c r="H9" s="438"/>
    </row>
    <row r="10" spans="1:8" ht="18" customHeight="1">
      <c r="A10" s="1100" t="s">
        <v>247</v>
      </c>
      <c r="B10" s="1101" t="s">
        <v>266</v>
      </c>
      <c r="C10" s="1098" t="s">
        <v>265</v>
      </c>
      <c r="D10" s="1098" t="s">
        <v>579</v>
      </c>
      <c r="E10" s="214">
        <v>1</v>
      </c>
      <c r="F10" s="419"/>
      <c r="G10" s="437"/>
      <c r="H10" s="438"/>
    </row>
    <row r="11" spans="1:8" ht="18" customHeight="1">
      <c r="A11" s="1100"/>
      <c r="B11" s="1101"/>
      <c r="C11" s="1098"/>
      <c r="D11" s="1098"/>
      <c r="E11" s="420" t="s">
        <v>437</v>
      </c>
      <c r="F11" s="419">
        <f>'B1.Tien lương'!H36</f>
        <v>179557.5</v>
      </c>
      <c r="G11" s="437">
        <v>4</v>
      </c>
      <c r="H11" s="438">
        <f>F11*G11</f>
        <v>718230</v>
      </c>
    </row>
    <row r="12" spans="1:8" ht="18" customHeight="1">
      <c r="A12" s="1100"/>
      <c r="B12" s="1101"/>
      <c r="C12" s="1098"/>
      <c r="D12" s="1098"/>
      <c r="E12" s="214">
        <v>3</v>
      </c>
      <c r="F12" s="419"/>
      <c r="G12" s="437"/>
      <c r="H12" s="438"/>
    </row>
    <row r="13" spans="1:8" ht="18" customHeight="1">
      <c r="A13" s="200">
        <v>2</v>
      </c>
      <c r="B13" s="201" t="s">
        <v>267</v>
      </c>
      <c r="C13" s="201"/>
      <c r="D13" s="199"/>
      <c r="E13" s="201"/>
      <c r="F13" s="419"/>
      <c r="G13" s="439"/>
      <c r="H13" s="438"/>
    </row>
    <row r="14" spans="1:8" ht="18" customHeight="1">
      <c r="A14" s="1100" t="s">
        <v>248</v>
      </c>
      <c r="B14" s="1097" t="s">
        <v>268</v>
      </c>
      <c r="C14" s="1098" t="s">
        <v>269</v>
      </c>
      <c r="D14" s="1105" t="s">
        <v>580</v>
      </c>
      <c r="E14" s="214">
        <v>1</v>
      </c>
      <c r="F14" s="419">
        <f>F15</f>
        <v>425692.5</v>
      </c>
      <c r="G14" s="437">
        <f>G15*0.8</f>
        <v>3.2</v>
      </c>
      <c r="H14" s="438">
        <f t="shared" ref="H14:H75" si="0">F14*G14</f>
        <v>1362216</v>
      </c>
    </row>
    <row r="15" spans="1:8" ht="18" customHeight="1">
      <c r="A15" s="1100"/>
      <c r="B15" s="1097"/>
      <c r="C15" s="1098"/>
      <c r="D15" s="1105"/>
      <c r="E15" s="214">
        <v>2</v>
      </c>
      <c r="F15" s="419">
        <f>'B1.Tien lương'!H37+'B1.Tien lương'!H38</f>
        <v>425692.5</v>
      </c>
      <c r="G15" s="437">
        <v>4</v>
      </c>
      <c r="H15" s="438">
        <f t="shared" si="0"/>
        <v>1702770</v>
      </c>
    </row>
    <row r="16" spans="1:8" ht="18" customHeight="1">
      <c r="A16" s="1100"/>
      <c r="B16" s="1097"/>
      <c r="C16" s="1098"/>
      <c r="D16" s="1105"/>
      <c r="E16" s="214">
        <v>3</v>
      </c>
      <c r="F16" s="419">
        <f>F15</f>
        <v>425692.5</v>
      </c>
      <c r="G16" s="437">
        <f>G15*1.3</f>
        <v>5.2</v>
      </c>
      <c r="H16" s="438">
        <f t="shared" si="0"/>
        <v>2213601</v>
      </c>
    </row>
    <row r="17" spans="1:12" ht="18" customHeight="1">
      <c r="A17" s="1100" t="s">
        <v>249</v>
      </c>
      <c r="B17" s="1097" t="s">
        <v>270</v>
      </c>
      <c r="C17" s="1098" t="s">
        <v>269</v>
      </c>
      <c r="D17" s="1105" t="s">
        <v>581</v>
      </c>
      <c r="E17" s="214">
        <v>1</v>
      </c>
      <c r="F17" s="419">
        <f>F18</f>
        <v>762615</v>
      </c>
      <c r="G17" s="437">
        <f>G18*0.8</f>
        <v>16</v>
      </c>
      <c r="H17" s="438">
        <f t="shared" si="0"/>
        <v>12201840</v>
      </c>
    </row>
    <row r="18" spans="1:12" ht="18" customHeight="1">
      <c r="A18" s="1100"/>
      <c r="B18" s="1097"/>
      <c r="C18" s="1098"/>
      <c r="D18" s="1105"/>
      <c r="E18" s="214">
        <v>2</v>
      </c>
      <c r="F18" s="419">
        <f>2*'B1.Tien lương'!H36+2*'B1.Tien lương'!H37</f>
        <v>762615</v>
      </c>
      <c r="G18" s="437">
        <v>20</v>
      </c>
      <c r="H18" s="438">
        <f t="shared" si="0"/>
        <v>15252300</v>
      </c>
    </row>
    <row r="19" spans="1:12" ht="18" customHeight="1">
      <c r="A19" s="1100"/>
      <c r="B19" s="1097"/>
      <c r="C19" s="1098"/>
      <c r="D19" s="1105"/>
      <c r="E19" s="214">
        <v>3</v>
      </c>
      <c r="F19" s="419">
        <f>F18</f>
        <v>762615</v>
      </c>
      <c r="G19" s="437">
        <f>G18*1.3</f>
        <v>26</v>
      </c>
      <c r="H19" s="438">
        <f t="shared" si="0"/>
        <v>19827990</v>
      </c>
    </row>
    <row r="20" spans="1:12" ht="18" customHeight="1">
      <c r="A20" s="1100" t="s">
        <v>250</v>
      </c>
      <c r="B20" s="1097" t="s">
        <v>271</v>
      </c>
      <c r="C20" s="1098" t="s">
        <v>269</v>
      </c>
      <c r="D20" s="1105" t="s">
        <v>582</v>
      </c>
      <c r="E20" s="214">
        <v>1</v>
      </c>
      <c r="F20" s="419">
        <f>F21</f>
        <v>560865</v>
      </c>
      <c r="G20" s="437">
        <f>G21*0.8</f>
        <v>8</v>
      </c>
      <c r="H20" s="438">
        <f t="shared" si="0"/>
        <v>4486920</v>
      </c>
    </row>
    <row r="21" spans="1:12" ht="18" customHeight="1">
      <c r="A21" s="1100"/>
      <c r="B21" s="1097"/>
      <c r="C21" s="1098"/>
      <c r="D21" s="1105"/>
      <c r="E21" s="214">
        <v>2</v>
      </c>
      <c r="F21" s="419">
        <f>2*'B1.Tien lương'!H36+'B1.Tien lương'!H37</f>
        <v>560865</v>
      </c>
      <c r="G21" s="437">
        <v>10</v>
      </c>
      <c r="H21" s="438">
        <f t="shared" si="0"/>
        <v>5608650</v>
      </c>
    </row>
    <row r="22" spans="1:12" ht="18" customHeight="1">
      <c r="A22" s="1100"/>
      <c r="B22" s="1097"/>
      <c r="C22" s="1098"/>
      <c r="D22" s="1105"/>
      <c r="E22" s="214">
        <v>3</v>
      </c>
      <c r="F22" s="419">
        <f>F21</f>
        <v>560865</v>
      </c>
      <c r="G22" s="437">
        <f>G21*1.3</f>
        <v>13</v>
      </c>
      <c r="H22" s="438">
        <f t="shared" si="0"/>
        <v>7291245</v>
      </c>
    </row>
    <row r="23" spans="1:12" s="447" customFormat="1" ht="45.75" customHeight="1">
      <c r="A23" s="440" t="s">
        <v>251</v>
      </c>
      <c r="B23" s="366" t="s">
        <v>272</v>
      </c>
      <c r="C23" s="441" t="s">
        <v>273</v>
      </c>
      <c r="D23" s="442" t="s">
        <v>580</v>
      </c>
      <c r="E23" s="443" t="s">
        <v>437</v>
      </c>
      <c r="F23" s="444">
        <f>'B1.Tien lương'!H37+'B1.Tien lương'!H38</f>
        <v>425692.5</v>
      </c>
      <c r="G23" s="445">
        <v>3</v>
      </c>
      <c r="H23" s="446">
        <f t="shared" si="0"/>
        <v>1277077.5</v>
      </c>
      <c r="K23" s="448">
        <v>1</v>
      </c>
      <c r="L23" s="448" t="s">
        <v>583</v>
      </c>
    </row>
    <row r="24" spans="1:12" ht="25.5" customHeight="1">
      <c r="A24" s="1100" t="s">
        <v>252</v>
      </c>
      <c r="B24" s="1097" t="s">
        <v>274</v>
      </c>
      <c r="C24" s="1098" t="s">
        <v>265</v>
      </c>
      <c r="D24" s="1105" t="s">
        <v>584</v>
      </c>
      <c r="E24" s="214">
        <v>1</v>
      </c>
      <c r="F24" s="419">
        <f>F25</f>
        <v>336922.5</v>
      </c>
      <c r="G24" s="437">
        <f>G25*0.8</f>
        <v>1.6</v>
      </c>
      <c r="H24" s="438">
        <f t="shared" si="0"/>
        <v>539076</v>
      </c>
      <c r="K24" s="252">
        <v>2</v>
      </c>
      <c r="L24" s="252" t="s">
        <v>585</v>
      </c>
    </row>
    <row r="25" spans="1:12" ht="25.5" customHeight="1">
      <c r="A25" s="1100"/>
      <c r="B25" s="1097"/>
      <c r="C25" s="1098"/>
      <c r="D25" s="1105"/>
      <c r="E25" s="214">
        <v>2</v>
      </c>
      <c r="F25" s="419">
        <f>'B1.Tien lương'!H35+'B1.Tien lương'!H36</f>
        <v>336922.5</v>
      </c>
      <c r="G25" s="437">
        <v>2</v>
      </c>
      <c r="H25" s="438">
        <f t="shared" si="0"/>
        <v>673845</v>
      </c>
      <c r="K25" s="252">
        <v>3</v>
      </c>
      <c r="L25" s="252" t="s">
        <v>586</v>
      </c>
    </row>
    <row r="26" spans="1:12" ht="24" customHeight="1">
      <c r="A26" s="1100"/>
      <c r="B26" s="1097"/>
      <c r="C26" s="1098"/>
      <c r="D26" s="1105"/>
      <c r="E26" s="214">
        <v>3</v>
      </c>
      <c r="F26" s="419">
        <f>F25</f>
        <v>336922.5</v>
      </c>
      <c r="G26" s="437">
        <f>G25*1.3</f>
        <v>2.6</v>
      </c>
      <c r="H26" s="438">
        <f t="shared" si="0"/>
        <v>875998.5</v>
      </c>
      <c r="K26" s="252">
        <v>4</v>
      </c>
      <c r="L26" s="252" t="s">
        <v>587</v>
      </c>
    </row>
    <row r="27" spans="1:12" ht="18" customHeight="1">
      <c r="A27" s="1100" t="s">
        <v>275</v>
      </c>
      <c r="B27" s="1097" t="s">
        <v>276</v>
      </c>
      <c r="C27" s="1098" t="s">
        <v>273</v>
      </c>
      <c r="D27" s="1105" t="s">
        <v>588</v>
      </c>
      <c r="E27" s="214">
        <v>1</v>
      </c>
      <c r="F27" s="419">
        <f>F28</f>
        <v>627442.5</v>
      </c>
      <c r="G27" s="437">
        <f>G28*0.8</f>
        <v>20</v>
      </c>
      <c r="H27" s="438">
        <f t="shared" si="0"/>
        <v>12548850</v>
      </c>
    </row>
    <row r="28" spans="1:12" ht="18" customHeight="1">
      <c r="A28" s="1100"/>
      <c r="B28" s="1097"/>
      <c r="C28" s="1098"/>
      <c r="D28" s="1105"/>
      <c r="E28" s="214">
        <v>2</v>
      </c>
      <c r="F28" s="419">
        <f>2*'B1.Tien lương'!H37+'B1.Tien lương'!H38</f>
        <v>627442.5</v>
      </c>
      <c r="G28" s="437">
        <v>25</v>
      </c>
      <c r="H28" s="438">
        <f t="shared" si="0"/>
        <v>15686062.5</v>
      </c>
    </row>
    <row r="29" spans="1:12" ht="18" customHeight="1">
      <c r="A29" s="1100"/>
      <c r="B29" s="1097"/>
      <c r="C29" s="1098"/>
      <c r="D29" s="1105"/>
      <c r="E29" s="214">
        <v>3</v>
      </c>
      <c r="F29" s="419">
        <f>F28</f>
        <v>627442.5</v>
      </c>
      <c r="G29" s="437">
        <f>G28*1.3</f>
        <v>32.5</v>
      </c>
      <c r="H29" s="438">
        <f t="shared" si="0"/>
        <v>20391881.25</v>
      </c>
    </row>
    <row r="30" spans="1:12" s="447" customFormat="1" ht="24.75" customHeight="1">
      <c r="A30" s="440" t="s">
        <v>277</v>
      </c>
      <c r="B30" s="366" t="s">
        <v>278</v>
      </c>
      <c r="C30" s="441" t="s">
        <v>269</v>
      </c>
      <c r="D30" s="442" t="s">
        <v>589</v>
      </c>
      <c r="E30" s="449" t="s">
        <v>437</v>
      </c>
      <c r="F30" s="444">
        <f>'B1.Tien lương'!H37</f>
        <v>201750</v>
      </c>
      <c r="G30" s="445">
        <v>0.2</v>
      </c>
      <c r="H30" s="446">
        <f t="shared" si="0"/>
        <v>40350</v>
      </c>
    </row>
    <row r="31" spans="1:12" ht="21" customHeight="1">
      <c r="A31" s="200" t="s">
        <v>9</v>
      </c>
      <c r="B31" s="199" t="s">
        <v>279</v>
      </c>
      <c r="C31" s="180"/>
      <c r="D31" s="214"/>
      <c r="E31" s="214"/>
      <c r="F31" s="419"/>
      <c r="G31" s="439"/>
      <c r="H31" s="438"/>
    </row>
    <row r="32" spans="1:12" ht="18" customHeight="1">
      <c r="A32" s="1100">
        <v>1</v>
      </c>
      <c r="B32" s="1097" t="s">
        <v>280</v>
      </c>
      <c r="C32" s="1098" t="s">
        <v>273</v>
      </c>
      <c r="D32" s="1105" t="s">
        <v>590</v>
      </c>
      <c r="E32" s="214">
        <v>1</v>
      </c>
      <c r="F32" s="419">
        <f>F33</f>
        <v>381307.5</v>
      </c>
      <c r="G32" s="437">
        <f>G33*0.8</f>
        <v>16</v>
      </c>
      <c r="H32" s="438">
        <f t="shared" si="0"/>
        <v>6100920</v>
      </c>
    </row>
    <row r="33" spans="1:8" ht="18" customHeight="1">
      <c r="A33" s="1100"/>
      <c r="B33" s="1097"/>
      <c r="C33" s="1098"/>
      <c r="D33" s="1105"/>
      <c r="E33" s="214">
        <v>2</v>
      </c>
      <c r="F33" s="419">
        <f>'B1.Tien lương'!H36+'B1.Tien lương'!H37</f>
        <v>381307.5</v>
      </c>
      <c r="G33" s="437">
        <v>20</v>
      </c>
      <c r="H33" s="438">
        <f t="shared" si="0"/>
        <v>7626150</v>
      </c>
    </row>
    <row r="34" spans="1:8" ht="18" customHeight="1">
      <c r="A34" s="1100"/>
      <c r="B34" s="1097"/>
      <c r="C34" s="1098"/>
      <c r="D34" s="1105"/>
      <c r="E34" s="214">
        <v>3</v>
      </c>
      <c r="F34" s="419">
        <f>F33</f>
        <v>381307.5</v>
      </c>
      <c r="G34" s="437">
        <f>G33*1.3</f>
        <v>26</v>
      </c>
      <c r="H34" s="438">
        <f t="shared" si="0"/>
        <v>9913995</v>
      </c>
    </row>
    <row r="35" spans="1:8" ht="18" customHeight="1">
      <c r="A35" s="1100">
        <v>2</v>
      </c>
      <c r="B35" s="1097" t="s">
        <v>281</v>
      </c>
      <c r="C35" s="1098" t="s">
        <v>269</v>
      </c>
      <c r="D35" s="1105" t="s">
        <v>588</v>
      </c>
      <c r="E35" s="214">
        <v>1</v>
      </c>
      <c r="F35" s="419">
        <f>F36</f>
        <v>627442.5</v>
      </c>
      <c r="G35" s="437">
        <f>G36*0.8</f>
        <v>14.4</v>
      </c>
      <c r="H35" s="438">
        <f t="shared" si="0"/>
        <v>9035172</v>
      </c>
    </row>
    <row r="36" spans="1:8" ht="18" customHeight="1">
      <c r="A36" s="1100"/>
      <c r="B36" s="1097"/>
      <c r="C36" s="1098"/>
      <c r="D36" s="1105"/>
      <c r="E36" s="214">
        <v>2</v>
      </c>
      <c r="F36" s="419">
        <f>2*'B1.Tien lương'!H37+'B1.Tien lương'!H38</f>
        <v>627442.5</v>
      </c>
      <c r="G36" s="437">
        <v>18</v>
      </c>
      <c r="H36" s="438">
        <f t="shared" si="0"/>
        <v>11293965</v>
      </c>
    </row>
    <row r="37" spans="1:8" ht="18" customHeight="1">
      <c r="A37" s="1100"/>
      <c r="B37" s="1097"/>
      <c r="C37" s="1098"/>
      <c r="D37" s="1105"/>
      <c r="E37" s="214">
        <v>3</v>
      </c>
      <c r="F37" s="419">
        <f>F36</f>
        <v>627442.5</v>
      </c>
      <c r="G37" s="437">
        <f>G36*1.3</f>
        <v>23.400000000000002</v>
      </c>
      <c r="H37" s="438">
        <f t="shared" si="0"/>
        <v>14682154.500000002</v>
      </c>
    </row>
    <row r="38" spans="1:8" ht="18" customHeight="1">
      <c r="A38" s="1100">
        <v>3</v>
      </c>
      <c r="B38" s="1097" t="s">
        <v>282</v>
      </c>
      <c r="C38" s="1098" t="s">
        <v>269</v>
      </c>
      <c r="D38" s="1105" t="s">
        <v>591</v>
      </c>
      <c r="E38" s="214">
        <v>1</v>
      </c>
      <c r="F38" s="419">
        <f>F39</f>
        <v>157365</v>
      </c>
      <c r="G38" s="437">
        <f>G39*0.8</f>
        <v>4</v>
      </c>
      <c r="H38" s="438">
        <f t="shared" si="0"/>
        <v>629460</v>
      </c>
    </row>
    <row r="39" spans="1:8" ht="18" customHeight="1">
      <c r="A39" s="1100"/>
      <c r="B39" s="1097"/>
      <c r="C39" s="1098"/>
      <c r="D39" s="1105"/>
      <c r="E39" s="214">
        <v>2</v>
      </c>
      <c r="F39" s="419">
        <f>'B1.Tien lương'!H35</f>
        <v>157365</v>
      </c>
      <c r="G39" s="437">
        <v>5</v>
      </c>
      <c r="H39" s="438">
        <f t="shared" si="0"/>
        <v>786825</v>
      </c>
    </row>
    <row r="40" spans="1:8" ht="18" customHeight="1">
      <c r="A40" s="1100"/>
      <c r="B40" s="1097"/>
      <c r="C40" s="1098"/>
      <c r="D40" s="1105"/>
      <c r="E40" s="214">
        <v>3</v>
      </c>
      <c r="F40" s="419">
        <f>F39</f>
        <v>157365</v>
      </c>
      <c r="G40" s="437">
        <f>G39*1.3</f>
        <v>6.5</v>
      </c>
      <c r="H40" s="438">
        <f t="shared" si="0"/>
        <v>1022872.5</v>
      </c>
    </row>
    <row r="41" spans="1:8" ht="18" customHeight="1">
      <c r="A41" s="200" t="s">
        <v>11</v>
      </c>
      <c r="B41" s="201" t="s">
        <v>283</v>
      </c>
      <c r="C41" s="209"/>
      <c r="D41" s="214"/>
      <c r="E41" s="214"/>
      <c r="F41" s="419"/>
      <c r="G41" s="439"/>
      <c r="H41" s="438"/>
    </row>
    <row r="42" spans="1:8" ht="18" customHeight="1">
      <c r="A42" s="1100">
        <v>1</v>
      </c>
      <c r="B42" s="1097" t="s">
        <v>284</v>
      </c>
      <c r="C42" s="1098" t="s">
        <v>269</v>
      </c>
      <c r="D42" s="1098" t="s">
        <v>584</v>
      </c>
      <c r="E42" s="214">
        <v>1</v>
      </c>
      <c r="F42" s="419"/>
      <c r="G42" s="437"/>
      <c r="H42" s="438"/>
    </row>
    <row r="43" spans="1:8" ht="18" customHeight="1">
      <c r="A43" s="1100"/>
      <c r="B43" s="1097"/>
      <c r="C43" s="1098"/>
      <c r="D43" s="1098"/>
      <c r="E43" s="420" t="s">
        <v>437</v>
      </c>
      <c r="F43" s="419">
        <f>'B1.Tien lương'!H35+'B1.Tien lương'!H36</f>
        <v>336922.5</v>
      </c>
      <c r="G43" s="437">
        <v>10</v>
      </c>
      <c r="H43" s="438">
        <f t="shared" si="0"/>
        <v>3369225</v>
      </c>
    </row>
    <row r="44" spans="1:8" ht="18" customHeight="1">
      <c r="A44" s="1100"/>
      <c r="B44" s="1097"/>
      <c r="C44" s="1098"/>
      <c r="D44" s="1098"/>
      <c r="E44" s="214">
        <v>3</v>
      </c>
      <c r="F44" s="419"/>
      <c r="G44" s="437"/>
      <c r="H44" s="438"/>
    </row>
    <row r="45" spans="1:8" ht="18" customHeight="1">
      <c r="A45" s="1100">
        <v>2</v>
      </c>
      <c r="B45" s="1097" t="s">
        <v>285</v>
      </c>
      <c r="C45" s="1098" t="s">
        <v>269</v>
      </c>
      <c r="D45" s="1098" t="s">
        <v>584</v>
      </c>
      <c r="E45" s="214">
        <v>1</v>
      </c>
      <c r="F45" s="419"/>
      <c r="G45" s="437"/>
      <c r="H45" s="438"/>
    </row>
    <row r="46" spans="1:8" ht="18" customHeight="1">
      <c r="A46" s="1100"/>
      <c r="B46" s="1097"/>
      <c r="C46" s="1098"/>
      <c r="D46" s="1098"/>
      <c r="E46" s="420" t="s">
        <v>437</v>
      </c>
      <c r="F46" s="419">
        <f>'B1.Tien lương'!H35+'B1.Tien lương'!H36</f>
        <v>336922.5</v>
      </c>
      <c r="G46" s="437">
        <v>8</v>
      </c>
      <c r="H46" s="438">
        <f t="shared" si="0"/>
        <v>2695380</v>
      </c>
    </row>
    <row r="47" spans="1:8" ht="18" customHeight="1">
      <c r="A47" s="1100"/>
      <c r="B47" s="1097"/>
      <c r="C47" s="1098"/>
      <c r="D47" s="1098"/>
      <c r="E47" s="214">
        <v>3</v>
      </c>
      <c r="F47" s="419"/>
      <c r="G47" s="437"/>
      <c r="H47" s="438"/>
    </row>
    <row r="48" spans="1:8" ht="18" customHeight="1">
      <c r="A48" s="200" t="s">
        <v>14</v>
      </c>
      <c r="B48" s="201" t="s">
        <v>286</v>
      </c>
      <c r="C48" s="209"/>
      <c r="D48" s="214"/>
      <c r="E48" s="214"/>
      <c r="F48" s="419"/>
      <c r="G48" s="439"/>
      <c r="H48" s="438"/>
    </row>
    <row r="49" spans="1:8" ht="18" customHeight="1">
      <c r="A49" s="200">
        <v>1</v>
      </c>
      <c r="B49" s="210" t="s">
        <v>287</v>
      </c>
      <c r="C49" s="210"/>
      <c r="D49" s="214"/>
      <c r="E49" s="214"/>
      <c r="F49" s="419"/>
      <c r="G49" s="439"/>
      <c r="H49" s="438"/>
    </row>
    <row r="50" spans="1:8" ht="18" customHeight="1">
      <c r="A50" s="1096" t="s">
        <v>246</v>
      </c>
      <c r="B50" s="1097" t="s">
        <v>288</v>
      </c>
      <c r="C50" s="1098" t="s">
        <v>269</v>
      </c>
      <c r="D50" s="1098" t="s">
        <v>592</v>
      </c>
      <c r="E50" s="214">
        <v>1</v>
      </c>
      <c r="F50" s="419">
        <f>F51</f>
        <v>314730</v>
      </c>
      <c r="G50" s="437">
        <f>G51*0.8</f>
        <v>24</v>
      </c>
      <c r="H50" s="438">
        <f t="shared" si="0"/>
        <v>7553520</v>
      </c>
    </row>
    <row r="51" spans="1:8" ht="18" customHeight="1">
      <c r="A51" s="1096"/>
      <c r="B51" s="1097"/>
      <c r="C51" s="1098"/>
      <c r="D51" s="1098"/>
      <c r="E51" s="214">
        <v>2</v>
      </c>
      <c r="F51" s="419">
        <f>2*'B1.Tien lương'!H35</f>
        <v>314730</v>
      </c>
      <c r="G51" s="437">
        <v>30</v>
      </c>
      <c r="H51" s="438">
        <f t="shared" si="0"/>
        <v>9441900</v>
      </c>
    </row>
    <row r="52" spans="1:8" ht="18" customHeight="1">
      <c r="A52" s="1096"/>
      <c r="B52" s="1097"/>
      <c r="C52" s="1098"/>
      <c r="D52" s="1098"/>
      <c r="E52" s="214">
        <v>3</v>
      </c>
      <c r="F52" s="419">
        <f>F51</f>
        <v>314730</v>
      </c>
      <c r="G52" s="437">
        <f>G51*1.3</f>
        <v>39</v>
      </c>
      <c r="H52" s="438">
        <f t="shared" si="0"/>
        <v>12274470</v>
      </c>
    </row>
    <row r="53" spans="1:8" ht="18" customHeight="1">
      <c r="A53" s="1096" t="s">
        <v>247</v>
      </c>
      <c r="B53" s="1097" t="s">
        <v>289</v>
      </c>
      <c r="C53" s="1098" t="s">
        <v>269</v>
      </c>
      <c r="D53" s="1098" t="s">
        <v>591</v>
      </c>
      <c r="E53" s="214">
        <v>1</v>
      </c>
      <c r="F53" s="419">
        <f>F54</f>
        <v>157365</v>
      </c>
      <c r="G53" s="437">
        <f>G54*0.8</f>
        <v>32</v>
      </c>
      <c r="H53" s="438">
        <f t="shared" si="0"/>
        <v>5035680</v>
      </c>
    </row>
    <row r="54" spans="1:8" ht="18" customHeight="1">
      <c r="A54" s="1096"/>
      <c r="B54" s="1097"/>
      <c r="C54" s="1098"/>
      <c r="D54" s="1098"/>
      <c r="E54" s="214">
        <v>2</v>
      </c>
      <c r="F54" s="419">
        <f>'B1.Tien lương'!H35</f>
        <v>157365</v>
      </c>
      <c r="G54" s="437">
        <v>40</v>
      </c>
      <c r="H54" s="438">
        <f t="shared" si="0"/>
        <v>6294600</v>
      </c>
    </row>
    <row r="55" spans="1:8" ht="18" customHeight="1">
      <c r="A55" s="1096"/>
      <c r="B55" s="1097"/>
      <c r="C55" s="1098"/>
      <c r="D55" s="1098"/>
      <c r="E55" s="214">
        <v>3</v>
      </c>
      <c r="F55" s="419">
        <f>F54</f>
        <v>157365</v>
      </c>
      <c r="G55" s="437">
        <f>G54*1.3</f>
        <v>52</v>
      </c>
      <c r="H55" s="438">
        <f t="shared" si="0"/>
        <v>8182980</v>
      </c>
    </row>
    <row r="56" spans="1:8" ht="18" customHeight="1">
      <c r="A56" s="1096" t="s">
        <v>290</v>
      </c>
      <c r="B56" s="1097" t="s">
        <v>291</v>
      </c>
      <c r="C56" s="1098" t="s">
        <v>269</v>
      </c>
      <c r="D56" s="1098" t="s">
        <v>579</v>
      </c>
      <c r="E56" s="214">
        <v>1</v>
      </c>
      <c r="F56" s="419">
        <f>F57</f>
        <v>179557.5</v>
      </c>
      <c r="G56" s="437">
        <f>G57*0.8</f>
        <v>12</v>
      </c>
      <c r="H56" s="438">
        <f t="shared" si="0"/>
        <v>2154690</v>
      </c>
    </row>
    <row r="57" spans="1:8" ht="18" customHeight="1">
      <c r="A57" s="1096"/>
      <c r="B57" s="1097"/>
      <c r="C57" s="1098"/>
      <c r="D57" s="1098"/>
      <c r="E57" s="214">
        <v>2</v>
      </c>
      <c r="F57" s="419">
        <f>'B1.Tien lương'!H36</f>
        <v>179557.5</v>
      </c>
      <c r="G57" s="437">
        <v>15</v>
      </c>
      <c r="H57" s="438">
        <f t="shared" si="0"/>
        <v>2693362.5</v>
      </c>
    </row>
    <row r="58" spans="1:8" ht="18" customHeight="1">
      <c r="A58" s="1096"/>
      <c r="B58" s="1097"/>
      <c r="C58" s="1098"/>
      <c r="D58" s="1098"/>
      <c r="E58" s="214">
        <v>3</v>
      </c>
      <c r="F58" s="419">
        <f>F57</f>
        <v>179557.5</v>
      </c>
      <c r="G58" s="437">
        <f>G57*1.3</f>
        <v>19.5</v>
      </c>
      <c r="H58" s="438">
        <f t="shared" si="0"/>
        <v>3501371.25</v>
      </c>
    </row>
    <row r="59" spans="1:8" ht="18" customHeight="1">
      <c r="A59" s="200" t="s">
        <v>220</v>
      </c>
      <c r="B59" s="209" t="s">
        <v>292</v>
      </c>
      <c r="C59" s="180"/>
      <c r="D59" s="214"/>
      <c r="E59" s="214"/>
      <c r="F59" s="419"/>
      <c r="G59" s="186"/>
      <c r="H59" s="438"/>
    </row>
    <row r="60" spans="1:8" ht="28.5" customHeight="1">
      <c r="A60" s="179" t="s">
        <v>248</v>
      </c>
      <c r="B60" s="319" t="s">
        <v>293</v>
      </c>
      <c r="C60" s="180" t="s">
        <v>294</v>
      </c>
      <c r="D60" s="214" t="s">
        <v>591</v>
      </c>
      <c r="E60" s="420" t="s">
        <v>437</v>
      </c>
      <c r="F60" s="419">
        <f>'B1.Tien lương'!H35</f>
        <v>157365</v>
      </c>
      <c r="G60" s="450">
        <v>8.0000000000000002E-3</v>
      </c>
      <c r="H60" s="438">
        <f t="shared" si="0"/>
        <v>1258.92</v>
      </c>
    </row>
    <row r="61" spans="1:8" ht="30" customHeight="1">
      <c r="A61" s="179" t="s">
        <v>249</v>
      </c>
      <c r="B61" s="319" t="s">
        <v>296</v>
      </c>
      <c r="C61" s="180" t="s">
        <v>294</v>
      </c>
      <c r="D61" s="214" t="s">
        <v>591</v>
      </c>
      <c r="E61" s="420" t="s">
        <v>437</v>
      </c>
      <c r="F61" s="419">
        <f>'B1.Tien lương'!H35</f>
        <v>157365</v>
      </c>
      <c r="G61" s="450">
        <v>2.5000000000000001E-3</v>
      </c>
      <c r="H61" s="438">
        <f t="shared" si="0"/>
        <v>393.41250000000002</v>
      </c>
    </row>
    <row r="62" spans="1:8" ht="18" customHeight="1">
      <c r="A62" s="200" t="s">
        <v>221</v>
      </c>
      <c r="B62" s="209" t="s">
        <v>297</v>
      </c>
      <c r="C62" s="209"/>
      <c r="D62" s="214"/>
      <c r="E62" s="214"/>
      <c r="F62" s="419"/>
      <c r="G62" s="451"/>
      <c r="H62" s="438"/>
    </row>
    <row r="63" spans="1:8" ht="21" customHeight="1">
      <c r="A63" s="200" t="s">
        <v>253</v>
      </c>
      <c r="B63" s="201" t="s">
        <v>298</v>
      </c>
      <c r="C63" s="209"/>
      <c r="D63" s="214"/>
      <c r="E63" s="214"/>
      <c r="F63" s="419"/>
      <c r="G63" s="451"/>
      <c r="H63" s="438"/>
    </row>
    <row r="64" spans="1:8" ht="18" customHeight="1">
      <c r="A64" s="1100" t="s">
        <v>299</v>
      </c>
      <c r="B64" s="1097" t="s">
        <v>300</v>
      </c>
      <c r="C64" s="1098" t="s">
        <v>301</v>
      </c>
      <c r="D64" s="1105" t="s">
        <v>591</v>
      </c>
      <c r="E64" s="214">
        <v>1</v>
      </c>
      <c r="F64" s="419">
        <f>F65</f>
        <v>157365</v>
      </c>
      <c r="G64" s="452">
        <f>G65*0.8</f>
        <v>2.48E-3</v>
      </c>
      <c r="H64" s="438">
        <f t="shared" si="0"/>
        <v>390.26519999999999</v>
      </c>
    </row>
    <row r="65" spans="1:8" ht="18" customHeight="1">
      <c r="A65" s="1100"/>
      <c r="B65" s="1097"/>
      <c r="C65" s="1098"/>
      <c r="D65" s="1105"/>
      <c r="E65" s="214">
        <v>2</v>
      </c>
      <c r="F65" s="419">
        <f>'B1.Tien lương'!H35</f>
        <v>157365</v>
      </c>
      <c r="G65" s="452">
        <v>3.0999999999999999E-3</v>
      </c>
      <c r="H65" s="438">
        <f t="shared" si="0"/>
        <v>487.83150000000001</v>
      </c>
    </row>
    <row r="66" spans="1:8" ht="18" customHeight="1">
      <c r="A66" s="1100"/>
      <c r="B66" s="1097"/>
      <c r="C66" s="1098"/>
      <c r="D66" s="1105"/>
      <c r="E66" s="214">
        <v>3</v>
      </c>
      <c r="F66" s="419">
        <f>F65</f>
        <v>157365</v>
      </c>
      <c r="G66" s="452">
        <f>G65*1.3</f>
        <v>4.0299999999999997E-3</v>
      </c>
      <c r="H66" s="438">
        <f t="shared" si="0"/>
        <v>634.18094999999994</v>
      </c>
    </row>
    <row r="67" spans="1:8" ht="18" customHeight="1">
      <c r="A67" s="1100" t="s">
        <v>302</v>
      </c>
      <c r="B67" s="1097" t="s">
        <v>303</v>
      </c>
      <c r="C67" s="1098" t="s">
        <v>301</v>
      </c>
      <c r="D67" s="1105" t="s">
        <v>591</v>
      </c>
      <c r="E67" s="214">
        <v>1</v>
      </c>
      <c r="F67" s="419">
        <f>F68</f>
        <v>157365</v>
      </c>
      <c r="G67" s="452">
        <f>G68*0.8</f>
        <v>4.4000000000000003E-3</v>
      </c>
      <c r="H67" s="438">
        <f t="shared" si="0"/>
        <v>692.40600000000006</v>
      </c>
    </row>
    <row r="68" spans="1:8" ht="18" customHeight="1">
      <c r="A68" s="1100"/>
      <c r="B68" s="1097"/>
      <c r="C68" s="1098"/>
      <c r="D68" s="1105"/>
      <c r="E68" s="214">
        <v>2</v>
      </c>
      <c r="F68" s="419">
        <f>'B1.Tien lương'!H35</f>
        <v>157365</v>
      </c>
      <c r="G68" s="452">
        <v>5.4999999999999997E-3</v>
      </c>
      <c r="H68" s="438">
        <f t="shared" si="0"/>
        <v>865.50749999999994</v>
      </c>
    </row>
    <row r="69" spans="1:8" ht="18" customHeight="1">
      <c r="A69" s="1100"/>
      <c r="B69" s="1097"/>
      <c r="C69" s="1098"/>
      <c r="D69" s="1105"/>
      <c r="E69" s="214">
        <v>3</v>
      </c>
      <c r="F69" s="419">
        <f>F68</f>
        <v>157365</v>
      </c>
      <c r="G69" s="452">
        <f>G68*1.3</f>
        <v>7.1500000000000001E-3</v>
      </c>
      <c r="H69" s="438">
        <f t="shared" si="0"/>
        <v>1125.15975</v>
      </c>
    </row>
    <row r="70" spans="1:8" ht="18" customHeight="1">
      <c r="A70" s="1100" t="s">
        <v>304</v>
      </c>
      <c r="B70" s="1097" t="s">
        <v>305</v>
      </c>
      <c r="C70" s="1098" t="s">
        <v>294</v>
      </c>
      <c r="D70" s="1105" t="s">
        <v>591</v>
      </c>
      <c r="E70" s="214">
        <v>1</v>
      </c>
      <c r="F70" s="419">
        <f>F71</f>
        <v>157365</v>
      </c>
      <c r="G70" s="452">
        <f>G71*0.8</f>
        <v>4.5360000000000004E-2</v>
      </c>
      <c r="H70" s="438">
        <f t="shared" si="0"/>
        <v>7138.0764000000008</v>
      </c>
    </row>
    <row r="71" spans="1:8" ht="18" customHeight="1">
      <c r="A71" s="1100"/>
      <c r="B71" s="1097"/>
      <c r="C71" s="1098"/>
      <c r="D71" s="1105"/>
      <c r="E71" s="214">
        <v>2</v>
      </c>
      <c r="F71" s="419">
        <f>'B1.Tien lương'!H35</f>
        <v>157365</v>
      </c>
      <c r="G71" s="452">
        <v>5.67E-2</v>
      </c>
      <c r="H71" s="438">
        <f t="shared" si="0"/>
        <v>8922.5954999999994</v>
      </c>
    </row>
    <row r="72" spans="1:8" ht="18" customHeight="1">
      <c r="A72" s="1100"/>
      <c r="B72" s="1097"/>
      <c r="C72" s="1098"/>
      <c r="D72" s="1105"/>
      <c r="E72" s="214">
        <v>3</v>
      </c>
      <c r="F72" s="419">
        <f>F71</f>
        <v>157365</v>
      </c>
      <c r="G72" s="452">
        <f>G71*1.3</f>
        <v>7.3709999999999998E-2</v>
      </c>
      <c r="H72" s="438">
        <f t="shared" si="0"/>
        <v>11599.37415</v>
      </c>
    </row>
    <row r="73" spans="1:8" ht="18" customHeight="1">
      <c r="A73" s="1100" t="s">
        <v>306</v>
      </c>
      <c r="B73" s="1097" t="s">
        <v>307</v>
      </c>
      <c r="C73" s="1098" t="s">
        <v>294</v>
      </c>
      <c r="D73" s="1105" t="s">
        <v>591</v>
      </c>
      <c r="E73" s="214">
        <v>1</v>
      </c>
      <c r="F73" s="419">
        <f>F74</f>
        <v>157365</v>
      </c>
      <c r="G73" s="452">
        <f>G74*0.8</f>
        <v>5.3600000000000009E-2</v>
      </c>
      <c r="H73" s="438">
        <f t="shared" si="0"/>
        <v>8434.764000000001</v>
      </c>
    </row>
    <row r="74" spans="1:8" ht="18" customHeight="1">
      <c r="A74" s="1100"/>
      <c r="B74" s="1097"/>
      <c r="C74" s="1098"/>
      <c r="D74" s="1105"/>
      <c r="E74" s="214">
        <v>2</v>
      </c>
      <c r="F74" s="419">
        <f>'B1.Tien lương'!H35</f>
        <v>157365</v>
      </c>
      <c r="G74" s="452">
        <v>6.7000000000000004E-2</v>
      </c>
      <c r="H74" s="438">
        <f t="shared" si="0"/>
        <v>10543.455</v>
      </c>
    </row>
    <row r="75" spans="1:8" ht="18" customHeight="1">
      <c r="A75" s="1100"/>
      <c r="B75" s="1097"/>
      <c r="C75" s="1098"/>
      <c r="D75" s="1105"/>
      <c r="E75" s="214">
        <v>3</v>
      </c>
      <c r="F75" s="419">
        <f>F74</f>
        <v>157365</v>
      </c>
      <c r="G75" s="452">
        <f>G74*1.3</f>
        <v>8.7100000000000011E-2</v>
      </c>
      <c r="H75" s="438">
        <f t="shared" si="0"/>
        <v>13706.491500000002</v>
      </c>
    </row>
    <row r="76" spans="1:8" ht="20.25" customHeight="1">
      <c r="A76" s="200" t="s">
        <v>254</v>
      </c>
      <c r="B76" s="209" t="s">
        <v>308</v>
      </c>
      <c r="C76" s="180"/>
      <c r="D76" s="214"/>
      <c r="E76" s="214"/>
      <c r="F76" s="419"/>
      <c r="G76" s="452"/>
      <c r="H76" s="438"/>
    </row>
    <row r="77" spans="1:8" ht="18" customHeight="1">
      <c r="A77" s="1100" t="s">
        <v>309</v>
      </c>
      <c r="B77" s="1097" t="s">
        <v>310</v>
      </c>
      <c r="C77" s="1098" t="s">
        <v>301</v>
      </c>
      <c r="D77" s="1105" t="s">
        <v>591</v>
      </c>
      <c r="E77" s="214">
        <v>1</v>
      </c>
      <c r="F77" s="419">
        <f>F78</f>
        <v>157365</v>
      </c>
      <c r="G77" s="452">
        <f>G78*0.8</f>
        <v>7.2000000000000005E-4</v>
      </c>
      <c r="H77" s="438">
        <f t="shared" ref="H77:H131" si="1">F77*G77</f>
        <v>113.3028</v>
      </c>
    </row>
    <row r="78" spans="1:8" ht="18" customHeight="1">
      <c r="A78" s="1100"/>
      <c r="B78" s="1097"/>
      <c r="C78" s="1098"/>
      <c r="D78" s="1105"/>
      <c r="E78" s="214">
        <v>2</v>
      </c>
      <c r="F78" s="419">
        <f>'B1.Tien lương'!H35</f>
        <v>157365</v>
      </c>
      <c r="G78" s="452">
        <v>8.9999999999999998E-4</v>
      </c>
      <c r="H78" s="438">
        <f t="shared" si="1"/>
        <v>141.6285</v>
      </c>
    </row>
    <row r="79" spans="1:8" ht="18" customHeight="1">
      <c r="A79" s="1100"/>
      <c r="B79" s="1097"/>
      <c r="C79" s="1098"/>
      <c r="D79" s="1105"/>
      <c r="E79" s="214">
        <v>3</v>
      </c>
      <c r="F79" s="419">
        <f>F78</f>
        <v>157365</v>
      </c>
      <c r="G79" s="452">
        <f>G78*1.3</f>
        <v>1.17E-3</v>
      </c>
      <c r="H79" s="438">
        <f t="shared" si="1"/>
        <v>184.11705000000001</v>
      </c>
    </row>
    <row r="80" spans="1:8" ht="18" customHeight="1">
      <c r="A80" s="1100" t="s">
        <v>311</v>
      </c>
      <c r="B80" s="1097" t="s">
        <v>312</v>
      </c>
      <c r="C80" s="1098" t="s">
        <v>301</v>
      </c>
      <c r="D80" s="1105" t="s">
        <v>591</v>
      </c>
      <c r="E80" s="214">
        <v>1</v>
      </c>
      <c r="F80" s="419">
        <f>F81</f>
        <v>157365</v>
      </c>
      <c r="G80" s="452">
        <f>G81*0.8</f>
        <v>1.2000000000000001E-3</v>
      </c>
      <c r="H80" s="438">
        <f t="shared" si="1"/>
        <v>188.83800000000002</v>
      </c>
    </row>
    <row r="81" spans="1:8" ht="18" customHeight="1">
      <c r="A81" s="1100"/>
      <c r="B81" s="1097"/>
      <c r="C81" s="1098"/>
      <c r="D81" s="1105"/>
      <c r="E81" s="214">
        <v>2</v>
      </c>
      <c r="F81" s="419">
        <f>'B1.Tien lương'!H35</f>
        <v>157365</v>
      </c>
      <c r="G81" s="452">
        <v>1.5E-3</v>
      </c>
      <c r="H81" s="438">
        <f t="shared" si="1"/>
        <v>236.04750000000001</v>
      </c>
    </row>
    <row r="82" spans="1:8" ht="18" customHeight="1">
      <c r="A82" s="1100"/>
      <c r="B82" s="1097"/>
      <c r="C82" s="1098"/>
      <c r="D82" s="1105"/>
      <c r="E82" s="214">
        <v>3</v>
      </c>
      <c r="F82" s="419">
        <f>F81</f>
        <v>157365</v>
      </c>
      <c r="G82" s="452">
        <f>G81*1.3</f>
        <v>1.9500000000000001E-3</v>
      </c>
      <c r="H82" s="438">
        <f t="shared" si="1"/>
        <v>306.86175000000003</v>
      </c>
    </row>
    <row r="83" spans="1:8" ht="18" customHeight="1">
      <c r="A83" s="1100" t="s">
        <v>313</v>
      </c>
      <c r="B83" s="1097" t="s">
        <v>314</v>
      </c>
      <c r="C83" s="1098" t="s">
        <v>294</v>
      </c>
      <c r="D83" s="1105" t="s">
        <v>591</v>
      </c>
      <c r="E83" s="214">
        <v>1</v>
      </c>
      <c r="F83" s="419">
        <f>F84</f>
        <v>157365</v>
      </c>
      <c r="G83" s="452">
        <f>G84*0.8</f>
        <v>1.1440000000000001E-2</v>
      </c>
      <c r="H83" s="438">
        <f t="shared" si="1"/>
        <v>1800.2556000000002</v>
      </c>
    </row>
    <row r="84" spans="1:8" ht="18" customHeight="1">
      <c r="A84" s="1100"/>
      <c r="B84" s="1097"/>
      <c r="C84" s="1098"/>
      <c r="D84" s="1105"/>
      <c r="E84" s="214">
        <v>2</v>
      </c>
      <c r="F84" s="419">
        <f>'B1.Tien lương'!H35</f>
        <v>157365</v>
      </c>
      <c r="G84" s="452">
        <v>1.43E-2</v>
      </c>
      <c r="H84" s="438">
        <f t="shared" si="1"/>
        <v>2250.3195000000001</v>
      </c>
    </row>
    <row r="85" spans="1:8" ht="18" customHeight="1">
      <c r="A85" s="1100"/>
      <c r="B85" s="1097"/>
      <c r="C85" s="1098"/>
      <c r="D85" s="1105"/>
      <c r="E85" s="214">
        <v>3</v>
      </c>
      <c r="F85" s="419">
        <f>F84</f>
        <v>157365</v>
      </c>
      <c r="G85" s="452">
        <f>G84*1.3</f>
        <v>1.8590000000000002E-2</v>
      </c>
      <c r="H85" s="438">
        <f t="shared" si="1"/>
        <v>2925.4153500000002</v>
      </c>
    </row>
    <row r="86" spans="1:8" ht="18" customHeight="1">
      <c r="A86" s="1100" t="s">
        <v>315</v>
      </c>
      <c r="B86" s="1097" t="s">
        <v>316</v>
      </c>
      <c r="C86" s="1098" t="s">
        <v>294</v>
      </c>
      <c r="D86" s="1105" t="s">
        <v>591</v>
      </c>
      <c r="E86" s="214">
        <v>1</v>
      </c>
      <c r="F86" s="419">
        <f>F87</f>
        <v>157365</v>
      </c>
      <c r="G86" s="452">
        <f>G87*0.8</f>
        <v>1.3600000000000001E-2</v>
      </c>
      <c r="H86" s="438">
        <f t="shared" si="1"/>
        <v>2140.1640000000002</v>
      </c>
    </row>
    <row r="87" spans="1:8" ht="18" customHeight="1">
      <c r="A87" s="1100"/>
      <c r="B87" s="1097"/>
      <c r="C87" s="1098"/>
      <c r="D87" s="1105"/>
      <c r="E87" s="214">
        <v>2</v>
      </c>
      <c r="F87" s="419">
        <f>'B1.Tien lương'!H35</f>
        <v>157365</v>
      </c>
      <c r="G87" s="452">
        <v>1.7000000000000001E-2</v>
      </c>
      <c r="H87" s="438">
        <f t="shared" si="1"/>
        <v>2675.2050000000004</v>
      </c>
    </row>
    <row r="88" spans="1:8" ht="18" customHeight="1">
      <c r="A88" s="1100"/>
      <c r="B88" s="1097"/>
      <c r="C88" s="1098"/>
      <c r="D88" s="1105"/>
      <c r="E88" s="214">
        <v>3</v>
      </c>
      <c r="F88" s="419">
        <f>F87</f>
        <v>157365</v>
      </c>
      <c r="G88" s="452">
        <f>G87*1.3</f>
        <v>2.2100000000000002E-2</v>
      </c>
      <c r="H88" s="438">
        <f t="shared" si="1"/>
        <v>3477.7665000000002</v>
      </c>
    </row>
    <row r="89" spans="1:8" ht="36.75" customHeight="1">
      <c r="A89" s="212" t="s">
        <v>18</v>
      </c>
      <c r="B89" s="209" t="s">
        <v>318</v>
      </c>
      <c r="C89" s="209"/>
      <c r="D89" s="214"/>
      <c r="E89" s="214"/>
      <c r="F89" s="419"/>
      <c r="G89" s="186"/>
      <c r="H89" s="438"/>
    </row>
    <row r="90" spans="1:8" ht="18" customHeight="1">
      <c r="A90" s="1100">
        <v>1</v>
      </c>
      <c r="B90" s="1097" t="s">
        <v>319</v>
      </c>
      <c r="C90" s="1098" t="s">
        <v>269</v>
      </c>
      <c r="D90" s="1105" t="s">
        <v>593</v>
      </c>
      <c r="E90" s="214">
        <v>1</v>
      </c>
      <c r="F90" s="419">
        <f>F91</f>
        <v>786825</v>
      </c>
      <c r="G90" s="439">
        <f>G91*0.8</f>
        <v>12</v>
      </c>
      <c r="H90" s="438">
        <f t="shared" si="1"/>
        <v>9441900</v>
      </c>
    </row>
    <row r="91" spans="1:8" ht="18" customHeight="1">
      <c r="A91" s="1100"/>
      <c r="B91" s="1097"/>
      <c r="C91" s="1098"/>
      <c r="D91" s="1105"/>
      <c r="E91" s="214">
        <v>2</v>
      </c>
      <c r="F91" s="419">
        <f>5*'B1.Tien lương'!H35</f>
        <v>786825</v>
      </c>
      <c r="G91" s="453">
        <v>15</v>
      </c>
      <c r="H91" s="438">
        <f t="shared" si="1"/>
        <v>11802375</v>
      </c>
    </row>
    <row r="92" spans="1:8" ht="18" customHeight="1">
      <c r="A92" s="1100"/>
      <c r="B92" s="1097"/>
      <c r="C92" s="1098"/>
      <c r="D92" s="1105"/>
      <c r="E92" s="214">
        <v>3</v>
      </c>
      <c r="F92" s="419">
        <f>F91</f>
        <v>786825</v>
      </c>
      <c r="G92" s="439">
        <f>G91*1.3</f>
        <v>19.5</v>
      </c>
      <c r="H92" s="438">
        <f t="shared" si="1"/>
        <v>15343087.5</v>
      </c>
    </row>
    <row r="93" spans="1:8" ht="18" customHeight="1">
      <c r="A93" s="1100">
        <v>2</v>
      </c>
      <c r="B93" s="1097" t="s">
        <v>320</v>
      </c>
      <c r="C93" s="1098" t="s">
        <v>269</v>
      </c>
      <c r="D93" s="1105" t="s">
        <v>593</v>
      </c>
      <c r="E93" s="214">
        <v>1</v>
      </c>
      <c r="F93" s="419">
        <f>F94</f>
        <v>786825</v>
      </c>
      <c r="G93" s="439">
        <f>G94*0.8</f>
        <v>16</v>
      </c>
      <c r="H93" s="438">
        <f t="shared" si="1"/>
        <v>12589200</v>
      </c>
    </row>
    <row r="94" spans="1:8" ht="18" customHeight="1">
      <c r="A94" s="1100"/>
      <c r="B94" s="1097"/>
      <c r="C94" s="1098"/>
      <c r="D94" s="1105"/>
      <c r="E94" s="214">
        <v>2</v>
      </c>
      <c r="F94" s="419">
        <f>5*'B1.Tien lương'!H35</f>
        <v>786825</v>
      </c>
      <c r="G94" s="431">
        <v>20</v>
      </c>
      <c r="H94" s="438">
        <f t="shared" si="1"/>
        <v>15736500</v>
      </c>
    </row>
    <row r="95" spans="1:8" ht="18" customHeight="1">
      <c r="A95" s="1100"/>
      <c r="B95" s="1097"/>
      <c r="C95" s="1098"/>
      <c r="D95" s="1105"/>
      <c r="E95" s="214">
        <v>3</v>
      </c>
      <c r="F95" s="419">
        <f>F94</f>
        <v>786825</v>
      </c>
      <c r="G95" s="439">
        <f>G94*1.3</f>
        <v>26</v>
      </c>
      <c r="H95" s="438">
        <f t="shared" si="1"/>
        <v>20457450</v>
      </c>
    </row>
    <row r="96" spans="1:8" ht="18" customHeight="1">
      <c r="A96" s="1100">
        <v>3</v>
      </c>
      <c r="B96" s="1097" t="s">
        <v>321</v>
      </c>
      <c r="C96" s="1098" t="s">
        <v>269</v>
      </c>
      <c r="D96" s="1105" t="s">
        <v>593</v>
      </c>
      <c r="E96" s="214">
        <v>1</v>
      </c>
      <c r="F96" s="419">
        <f>F97</f>
        <v>786825</v>
      </c>
      <c r="G96" s="439">
        <f>G97*0.8</f>
        <v>12</v>
      </c>
      <c r="H96" s="438">
        <f t="shared" si="1"/>
        <v>9441900</v>
      </c>
    </row>
    <row r="97" spans="1:8" ht="18" customHeight="1">
      <c r="A97" s="1100"/>
      <c r="B97" s="1097"/>
      <c r="C97" s="1098"/>
      <c r="D97" s="1105"/>
      <c r="E97" s="214">
        <v>2</v>
      </c>
      <c r="F97" s="419">
        <f>5*'B1.Tien lương'!H35</f>
        <v>786825</v>
      </c>
      <c r="G97" s="431">
        <v>15</v>
      </c>
      <c r="H97" s="438">
        <f t="shared" si="1"/>
        <v>11802375</v>
      </c>
    </row>
    <row r="98" spans="1:8" ht="18" customHeight="1">
      <c r="A98" s="1100"/>
      <c r="B98" s="1097"/>
      <c r="C98" s="1098"/>
      <c r="D98" s="1105"/>
      <c r="E98" s="214">
        <v>3</v>
      </c>
      <c r="F98" s="419">
        <f>F97</f>
        <v>786825</v>
      </c>
      <c r="G98" s="439">
        <f>G97*1.3</f>
        <v>19.5</v>
      </c>
      <c r="H98" s="438">
        <f t="shared" si="1"/>
        <v>15343087.5</v>
      </c>
    </row>
    <row r="99" spans="1:8" ht="18" customHeight="1">
      <c r="A99" s="1100">
        <v>4</v>
      </c>
      <c r="B99" s="1097" t="s">
        <v>322</v>
      </c>
      <c r="C99" s="1098" t="s">
        <v>269</v>
      </c>
      <c r="D99" s="1105" t="s">
        <v>590</v>
      </c>
      <c r="E99" s="214">
        <v>1</v>
      </c>
      <c r="F99" s="419">
        <f>F100</f>
        <v>381307.5</v>
      </c>
      <c r="G99" s="439">
        <f>G100*0.8</f>
        <v>8</v>
      </c>
      <c r="H99" s="438">
        <f t="shared" si="1"/>
        <v>3050460</v>
      </c>
    </row>
    <row r="100" spans="1:8" ht="18" customHeight="1">
      <c r="A100" s="1100"/>
      <c r="B100" s="1097"/>
      <c r="C100" s="1098"/>
      <c r="D100" s="1105"/>
      <c r="E100" s="214">
        <v>2</v>
      </c>
      <c r="F100" s="419">
        <f>'B1.Tien lương'!H36+'B1.Tien lương'!H37</f>
        <v>381307.5</v>
      </c>
      <c r="G100" s="431">
        <v>10</v>
      </c>
      <c r="H100" s="438">
        <f t="shared" si="1"/>
        <v>3813075</v>
      </c>
    </row>
    <row r="101" spans="1:8" ht="18" customHeight="1">
      <c r="A101" s="1100"/>
      <c r="B101" s="1097"/>
      <c r="C101" s="1098"/>
      <c r="D101" s="1105"/>
      <c r="E101" s="214">
        <v>3</v>
      </c>
      <c r="F101" s="419">
        <f>F100</f>
        <v>381307.5</v>
      </c>
      <c r="G101" s="439">
        <f>G100*1.3</f>
        <v>13</v>
      </c>
      <c r="H101" s="438">
        <f t="shared" si="1"/>
        <v>4956997.5</v>
      </c>
    </row>
    <row r="102" spans="1:8" ht="32.25" customHeight="1">
      <c r="A102" s="212" t="s">
        <v>317</v>
      </c>
      <c r="B102" s="209" t="s">
        <v>324</v>
      </c>
      <c r="C102" s="209"/>
      <c r="D102" s="214"/>
      <c r="E102" s="214"/>
      <c r="F102" s="419"/>
      <c r="G102" s="439"/>
      <c r="H102" s="438"/>
    </row>
    <row r="103" spans="1:8" ht="18" customHeight="1">
      <c r="A103" s="1096">
        <v>1</v>
      </c>
      <c r="B103" s="1097" t="s">
        <v>325</v>
      </c>
      <c r="C103" s="1098" t="s">
        <v>269</v>
      </c>
      <c r="D103" s="1105" t="s">
        <v>589</v>
      </c>
      <c r="E103" s="214">
        <v>1</v>
      </c>
      <c r="F103" s="419">
        <f>F104</f>
        <v>201750</v>
      </c>
      <c r="G103" s="439">
        <f>G104*0.8</f>
        <v>8</v>
      </c>
      <c r="H103" s="438">
        <f t="shared" si="1"/>
        <v>1614000</v>
      </c>
    </row>
    <row r="104" spans="1:8" ht="18" customHeight="1">
      <c r="A104" s="1096"/>
      <c r="B104" s="1097"/>
      <c r="C104" s="1098"/>
      <c r="D104" s="1105"/>
      <c r="E104" s="214">
        <v>2</v>
      </c>
      <c r="F104" s="419">
        <f>'B1.Tien lương'!H37</f>
        <v>201750</v>
      </c>
      <c r="G104" s="439">
        <v>10</v>
      </c>
      <c r="H104" s="438">
        <f t="shared" si="1"/>
        <v>2017500</v>
      </c>
    </row>
    <row r="105" spans="1:8" ht="18" customHeight="1">
      <c r="A105" s="1096"/>
      <c r="B105" s="1097"/>
      <c r="C105" s="1098"/>
      <c r="D105" s="1105"/>
      <c r="E105" s="214">
        <v>3</v>
      </c>
      <c r="F105" s="419">
        <f>F104</f>
        <v>201750</v>
      </c>
      <c r="G105" s="439">
        <f>G104*1.3</f>
        <v>13</v>
      </c>
      <c r="H105" s="438">
        <f t="shared" si="1"/>
        <v>2622750</v>
      </c>
    </row>
    <row r="106" spans="1:8" ht="18" customHeight="1">
      <c r="A106" s="1096">
        <v>2</v>
      </c>
      <c r="B106" s="1097" t="s">
        <v>326</v>
      </c>
      <c r="C106" s="1098" t="s">
        <v>269</v>
      </c>
      <c r="D106" s="1105" t="s">
        <v>582</v>
      </c>
      <c r="E106" s="214">
        <v>1</v>
      </c>
      <c r="F106" s="419">
        <f>F107</f>
        <v>560865</v>
      </c>
      <c r="G106" s="439">
        <v>9.6</v>
      </c>
      <c r="H106" s="438">
        <f t="shared" si="1"/>
        <v>5384304</v>
      </c>
    </row>
    <row r="107" spans="1:8" ht="18" customHeight="1">
      <c r="A107" s="1096"/>
      <c r="B107" s="1097"/>
      <c r="C107" s="1098"/>
      <c r="D107" s="1105"/>
      <c r="E107" s="214">
        <v>2</v>
      </c>
      <c r="F107" s="419">
        <f>2*'B1.Tien lương'!H36+'B1.Tien lương'!H37</f>
        <v>560865</v>
      </c>
      <c r="G107" s="439">
        <v>15</v>
      </c>
      <c r="H107" s="438">
        <f t="shared" si="1"/>
        <v>8412975</v>
      </c>
    </row>
    <row r="108" spans="1:8" ht="18" customHeight="1">
      <c r="A108" s="1096"/>
      <c r="B108" s="1097"/>
      <c r="C108" s="1098"/>
      <c r="D108" s="1105"/>
      <c r="E108" s="214">
        <v>3</v>
      </c>
      <c r="F108" s="419">
        <f>F107</f>
        <v>560865</v>
      </c>
      <c r="G108" s="439">
        <f>G107*1.3</f>
        <v>19.5</v>
      </c>
      <c r="H108" s="438">
        <f t="shared" si="1"/>
        <v>10936867.5</v>
      </c>
    </row>
    <row r="109" spans="1:8" ht="18" customHeight="1">
      <c r="A109" s="1096">
        <v>3</v>
      </c>
      <c r="B109" s="1097" t="s">
        <v>327</v>
      </c>
      <c r="C109" s="1098" t="s">
        <v>269</v>
      </c>
      <c r="D109" s="1105" t="s">
        <v>589</v>
      </c>
      <c r="E109" s="214">
        <v>1</v>
      </c>
      <c r="F109" s="419">
        <f>F110</f>
        <v>201750</v>
      </c>
      <c r="G109" s="439">
        <v>9.6</v>
      </c>
      <c r="H109" s="438">
        <f t="shared" si="1"/>
        <v>1936800</v>
      </c>
    </row>
    <row r="110" spans="1:8" ht="18" customHeight="1">
      <c r="A110" s="1096"/>
      <c r="B110" s="1097"/>
      <c r="C110" s="1098"/>
      <c r="D110" s="1105"/>
      <c r="E110" s="214">
        <v>2</v>
      </c>
      <c r="F110" s="419">
        <f>'B1.Tien lương'!H37</f>
        <v>201750</v>
      </c>
      <c r="G110" s="439">
        <v>15</v>
      </c>
      <c r="H110" s="438">
        <f t="shared" si="1"/>
        <v>3026250</v>
      </c>
    </row>
    <row r="111" spans="1:8" ht="18" customHeight="1">
      <c r="A111" s="1096"/>
      <c r="B111" s="1097"/>
      <c r="C111" s="1098"/>
      <c r="D111" s="1105"/>
      <c r="E111" s="214">
        <v>3</v>
      </c>
      <c r="F111" s="419">
        <f>F110</f>
        <v>201750</v>
      </c>
      <c r="G111" s="439">
        <f>G110*1.3</f>
        <v>19.5</v>
      </c>
      <c r="H111" s="438">
        <f t="shared" si="1"/>
        <v>3934125</v>
      </c>
    </row>
    <row r="112" spans="1:8" ht="31.5" customHeight="1">
      <c r="A112" s="212" t="s">
        <v>323</v>
      </c>
      <c r="B112" s="201" t="s">
        <v>328</v>
      </c>
      <c r="C112" s="201"/>
      <c r="D112" s="201"/>
      <c r="E112" s="201"/>
      <c r="F112" s="419"/>
      <c r="G112" s="439"/>
      <c r="H112" s="438"/>
    </row>
    <row r="113" spans="1:8" ht="18" customHeight="1">
      <c r="A113" s="1096">
        <v>1</v>
      </c>
      <c r="B113" s="1097" t="s">
        <v>329</v>
      </c>
      <c r="C113" s="1098" t="s">
        <v>269</v>
      </c>
      <c r="D113" s="1105" t="s">
        <v>580</v>
      </c>
      <c r="E113" s="214">
        <v>1</v>
      </c>
      <c r="F113" s="419"/>
      <c r="G113" s="439"/>
      <c r="H113" s="438"/>
    </row>
    <row r="114" spans="1:8" ht="18" customHeight="1">
      <c r="A114" s="1096"/>
      <c r="B114" s="1097"/>
      <c r="C114" s="1098"/>
      <c r="D114" s="1105"/>
      <c r="E114" s="420" t="s">
        <v>437</v>
      </c>
      <c r="F114" s="419">
        <f>'B1.Tien lương'!H37+'B1.Tien lương'!H38</f>
        <v>425692.5</v>
      </c>
      <c r="G114" s="439">
        <v>8</v>
      </c>
      <c r="H114" s="438">
        <f t="shared" si="1"/>
        <v>3405540</v>
      </c>
    </row>
    <row r="115" spans="1:8" ht="18" customHeight="1">
      <c r="A115" s="1096"/>
      <c r="B115" s="1097"/>
      <c r="C115" s="1098"/>
      <c r="D115" s="1105"/>
      <c r="E115" s="214">
        <v>3</v>
      </c>
      <c r="F115" s="419"/>
      <c r="G115" s="439"/>
      <c r="H115" s="438"/>
    </row>
    <row r="116" spans="1:8" ht="18" customHeight="1">
      <c r="A116" s="1096">
        <v>2</v>
      </c>
      <c r="B116" s="1097" t="s">
        <v>330</v>
      </c>
      <c r="C116" s="1098" t="s">
        <v>269</v>
      </c>
      <c r="D116" s="1105" t="s">
        <v>579</v>
      </c>
      <c r="E116" s="214">
        <v>1</v>
      </c>
      <c r="F116" s="419"/>
      <c r="G116" s="439"/>
      <c r="H116" s="438"/>
    </row>
    <row r="117" spans="1:8" ht="18" customHeight="1">
      <c r="A117" s="1096"/>
      <c r="B117" s="1097"/>
      <c r="C117" s="1098"/>
      <c r="D117" s="1105"/>
      <c r="E117" s="420" t="s">
        <v>437</v>
      </c>
      <c r="F117" s="419">
        <f>'B1.Tien lương'!H36</f>
        <v>179557.5</v>
      </c>
      <c r="G117" s="439">
        <v>2</v>
      </c>
      <c r="H117" s="438">
        <f t="shared" si="1"/>
        <v>359115</v>
      </c>
    </row>
    <row r="118" spans="1:8" ht="18" customHeight="1">
      <c r="A118" s="1096"/>
      <c r="B118" s="1097"/>
      <c r="C118" s="1098"/>
      <c r="D118" s="1105"/>
      <c r="E118" s="214">
        <v>3</v>
      </c>
      <c r="F118" s="419"/>
      <c r="G118" s="439"/>
      <c r="H118" s="438"/>
    </row>
    <row r="119" spans="1:8" ht="18" customHeight="1">
      <c r="A119" s="1096">
        <v>3</v>
      </c>
      <c r="B119" s="1101" t="s">
        <v>331</v>
      </c>
      <c r="C119" s="1098" t="s">
        <v>273</v>
      </c>
      <c r="D119" s="1105" t="s">
        <v>591</v>
      </c>
      <c r="E119" s="214">
        <v>1</v>
      </c>
      <c r="F119" s="419"/>
      <c r="G119" s="439"/>
      <c r="H119" s="438"/>
    </row>
    <row r="120" spans="1:8" ht="18" customHeight="1">
      <c r="A120" s="1096"/>
      <c r="B120" s="1101"/>
      <c r="C120" s="1098"/>
      <c r="D120" s="1105"/>
      <c r="E120" s="420" t="s">
        <v>437</v>
      </c>
      <c r="F120" s="419">
        <f>'B1.Tien lương'!H35</f>
        <v>157365</v>
      </c>
      <c r="G120" s="439">
        <v>1</v>
      </c>
      <c r="H120" s="438">
        <f t="shared" si="1"/>
        <v>157365</v>
      </c>
    </row>
    <row r="121" spans="1:8" ht="18" customHeight="1">
      <c r="A121" s="1096"/>
      <c r="B121" s="1101"/>
      <c r="C121" s="1098"/>
      <c r="D121" s="1105"/>
      <c r="E121" s="214">
        <v>3</v>
      </c>
      <c r="F121" s="419"/>
      <c r="G121" s="439"/>
      <c r="H121" s="438"/>
    </row>
    <row r="122" spans="1:8" ht="18" customHeight="1">
      <c r="A122" s="212" t="s">
        <v>466</v>
      </c>
      <c r="B122" s="199" t="s">
        <v>332</v>
      </c>
      <c r="C122" s="201"/>
      <c r="D122" s="214"/>
      <c r="E122" s="214"/>
      <c r="F122" s="419"/>
      <c r="G122" s="439"/>
      <c r="H122" s="438"/>
    </row>
    <row r="123" spans="1:8" ht="18" customHeight="1">
      <c r="A123" s="1096">
        <v>1</v>
      </c>
      <c r="B123" s="1097" t="s">
        <v>333</v>
      </c>
      <c r="C123" s="1098" t="s">
        <v>269</v>
      </c>
      <c r="D123" s="1105" t="s">
        <v>579</v>
      </c>
      <c r="E123" s="214">
        <v>1</v>
      </c>
      <c r="F123" s="419">
        <f>F124</f>
        <v>179557.5</v>
      </c>
      <c r="G123" s="439">
        <f>G124*0.8</f>
        <v>20</v>
      </c>
      <c r="H123" s="438">
        <f t="shared" si="1"/>
        <v>3591150</v>
      </c>
    </row>
    <row r="124" spans="1:8" ht="18" customHeight="1">
      <c r="A124" s="1096"/>
      <c r="B124" s="1097"/>
      <c r="C124" s="1098"/>
      <c r="D124" s="1105"/>
      <c r="E124" s="214">
        <v>2</v>
      </c>
      <c r="F124" s="419">
        <f>'B1.Tien lương'!H36</f>
        <v>179557.5</v>
      </c>
      <c r="G124" s="439">
        <v>25</v>
      </c>
      <c r="H124" s="438">
        <f t="shared" si="1"/>
        <v>4488937.5</v>
      </c>
    </row>
    <row r="125" spans="1:8" ht="18" customHeight="1">
      <c r="A125" s="1096"/>
      <c r="B125" s="1097"/>
      <c r="C125" s="1098"/>
      <c r="D125" s="1105"/>
      <c r="E125" s="214">
        <v>3</v>
      </c>
      <c r="F125" s="419">
        <f>F124</f>
        <v>179557.5</v>
      </c>
      <c r="G125" s="439">
        <f>G124*1.3</f>
        <v>32.5</v>
      </c>
      <c r="H125" s="438">
        <f t="shared" si="1"/>
        <v>5835618.75</v>
      </c>
    </row>
    <row r="126" spans="1:8" ht="18" customHeight="1">
      <c r="A126" s="1096">
        <v>2</v>
      </c>
      <c r="B126" s="1102" t="s">
        <v>334</v>
      </c>
      <c r="C126" s="1098" t="s">
        <v>269</v>
      </c>
      <c r="D126" s="1105" t="s">
        <v>589</v>
      </c>
      <c r="E126" s="214">
        <v>1</v>
      </c>
      <c r="F126" s="419">
        <f>F127</f>
        <v>201750</v>
      </c>
      <c r="G126" s="439">
        <f>G127*0.8</f>
        <v>16</v>
      </c>
      <c r="H126" s="438">
        <f t="shared" si="1"/>
        <v>3228000</v>
      </c>
    </row>
    <row r="127" spans="1:8" ht="18" customHeight="1">
      <c r="A127" s="1096"/>
      <c r="B127" s="1102"/>
      <c r="C127" s="1098"/>
      <c r="D127" s="1105"/>
      <c r="E127" s="214">
        <v>2</v>
      </c>
      <c r="F127" s="419">
        <f>'B1.Tien lương'!H37</f>
        <v>201750</v>
      </c>
      <c r="G127" s="439">
        <v>20</v>
      </c>
      <c r="H127" s="438">
        <f t="shared" si="1"/>
        <v>4035000</v>
      </c>
    </row>
    <row r="128" spans="1:8" ht="18" customHeight="1">
      <c r="A128" s="1096"/>
      <c r="B128" s="1102"/>
      <c r="C128" s="1098"/>
      <c r="D128" s="1105"/>
      <c r="E128" s="214">
        <v>3</v>
      </c>
      <c r="F128" s="419">
        <f>F127</f>
        <v>201750</v>
      </c>
      <c r="G128" s="439">
        <f>G127*1.3</f>
        <v>26</v>
      </c>
      <c r="H128" s="438">
        <f t="shared" si="1"/>
        <v>5245500</v>
      </c>
    </row>
    <row r="129" spans="1:8" ht="15.75" customHeight="1">
      <c r="A129" s="1096">
        <v>3</v>
      </c>
      <c r="B129" s="1102" t="s">
        <v>335</v>
      </c>
      <c r="C129" s="1098" t="s">
        <v>269</v>
      </c>
      <c r="D129" s="1105" t="s">
        <v>590</v>
      </c>
      <c r="E129" s="214">
        <v>1</v>
      </c>
      <c r="F129" s="419">
        <f>F130</f>
        <v>381307.5</v>
      </c>
      <c r="G129" s="439">
        <f>G130*0.8</f>
        <v>2.4000000000000004</v>
      </c>
      <c r="H129" s="419">
        <f t="shared" si="1"/>
        <v>915138.00000000012</v>
      </c>
    </row>
    <row r="130" spans="1:8" ht="15.75">
      <c r="A130" s="1096"/>
      <c r="B130" s="1102"/>
      <c r="C130" s="1098"/>
      <c r="D130" s="1105"/>
      <c r="E130" s="214">
        <v>2</v>
      </c>
      <c r="F130" s="419">
        <f>'B1.Tien lương'!H36+'B1.Tien lương'!H37</f>
        <v>381307.5</v>
      </c>
      <c r="G130" s="439">
        <v>3</v>
      </c>
      <c r="H130" s="419">
        <f t="shared" si="1"/>
        <v>1143922.5</v>
      </c>
    </row>
    <row r="131" spans="1:8" ht="15.75">
      <c r="A131" s="1096"/>
      <c r="B131" s="1102"/>
      <c r="C131" s="1098"/>
      <c r="D131" s="1105"/>
      <c r="E131" s="214">
        <v>3</v>
      </c>
      <c r="F131" s="419">
        <f>F130</f>
        <v>381307.5</v>
      </c>
      <c r="G131" s="439">
        <f>G130*1.3</f>
        <v>3.9000000000000004</v>
      </c>
      <c r="H131" s="419">
        <f t="shared" si="1"/>
        <v>1487099.2500000002</v>
      </c>
    </row>
  </sheetData>
  <mergeCells count="146">
    <mergeCell ref="A129:A131"/>
    <mergeCell ref="B129:B131"/>
    <mergeCell ref="C129:C131"/>
    <mergeCell ref="D129:D131"/>
    <mergeCell ref="A123:A125"/>
    <mergeCell ref="B123:B125"/>
    <mergeCell ref="C123:C125"/>
    <mergeCell ref="D123:D125"/>
    <mergeCell ref="A126:A128"/>
    <mergeCell ref="B126:B128"/>
    <mergeCell ref="C126:C128"/>
    <mergeCell ref="D126:D128"/>
    <mergeCell ref="A116:A118"/>
    <mergeCell ref="B116:B118"/>
    <mergeCell ref="C116:C118"/>
    <mergeCell ref="D116:D118"/>
    <mergeCell ref="A119:A121"/>
    <mergeCell ref="B119:B121"/>
    <mergeCell ref="C119:C121"/>
    <mergeCell ref="D119:D121"/>
    <mergeCell ref="A109:A111"/>
    <mergeCell ref="B109:B111"/>
    <mergeCell ref="C109:C111"/>
    <mergeCell ref="D109:D111"/>
    <mergeCell ref="A113:A115"/>
    <mergeCell ref="B113:B115"/>
    <mergeCell ref="C113:C115"/>
    <mergeCell ref="D113:D115"/>
    <mergeCell ref="A103:A105"/>
    <mergeCell ref="B103:B105"/>
    <mergeCell ref="C103:C105"/>
    <mergeCell ref="D103:D105"/>
    <mergeCell ref="A106:A108"/>
    <mergeCell ref="B106:B108"/>
    <mergeCell ref="C106:C108"/>
    <mergeCell ref="D106:D108"/>
    <mergeCell ref="A96:A98"/>
    <mergeCell ref="B96:B98"/>
    <mergeCell ref="C96:C98"/>
    <mergeCell ref="D96:D98"/>
    <mergeCell ref="A99:A101"/>
    <mergeCell ref="B99:B101"/>
    <mergeCell ref="C99:C101"/>
    <mergeCell ref="D99:D101"/>
    <mergeCell ref="A90:A92"/>
    <mergeCell ref="B90:B92"/>
    <mergeCell ref="C90:C92"/>
    <mergeCell ref="D90:D92"/>
    <mergeCell ref="A93:A95"/>
    <mergeCell ref="B93:B95"/>
    <mergeCell ref="C93:C95"/>
    <mergeCell ref="D93:D95"/>
    <mergeCell ref="A83:A85"/>
    <mergeCell ref="B83:B85"/>
    <mergeCell ref="C83:C85"/>
    <mergeCell ref="D83:D85"/>
    <mergeCell ref="A86:A88"/>
    <mergeCell ref="B86:B88"/>
    <mergeCell ref="C86:C88"/>
    <mergeCell ref="D86:D88"/>
    <mergeCell ref="A77:A79"/>
    <mergeCell ref="B77:B79"/>
    <mergeCell ref="C77:C79"/>
    <mergeCell ref="D77:D79"/>
    <mergeCell ref="A80:A82"/>
    <mergeCell ref="B80:B82"/>
    <mergeCell ref="C80:C82"/>
    <mergeCell ref="D80:D82"/>
    <mergeCell ref="A70:A72"/>
    <mergeCell ref="B70:B72"/>
    <mergeCell ref="C70:C72"/>
    <mergeCell ref="D70:D72"/>
    <mergeCell ref="A73:A75"/>
    <mergeCell ref="B73:B75"/>
    <mergeCell ref="C73:C75"/>
    <mergeCell ref="D73:D75"/>
    <mergeCell ref="A64:A66"/>
    <mergeCell ref="B64:B66"/>
    <mergeCell ref="C64:C66"/>
    <mergeCell ref="D64:D66"/>
    <mergeCell ref="A67:A69"/>
    <mergeCell ref="B67:B69"/>
    <mergeCell ref="C67:C69"/>
    <mergeCell ref="D67:D69"/>
    <mergeCell ref="A53:A55"/>
    <mergeCell ref="B53:B55"/>
    <mergeCell ref="C53:C55"/>
    <mergeCell ref="D53:D55"/>
    <mergeCell ref="A56:A58"/>
    <mergeCell ref="B56:B58"/>
    <mergeCell ref="C56:C58"/>
    <mergeCell ref="D56:D58"/>
    <mergeCell ref="A45:A47"/>
    <mergeCell ref="B45:B47"/>
    <mergeCell ref="C45:C47"/>
    <mergeCell ref="D45:D47"/>
    <mergeCell ref="A50:A52"/>
    <mergeCell ref="B50:B52"/>
    <mergeCell ref="C50:C52"/>
    <mergeCell ref="D50:D52"/>
    <mergeCell ref="A38:A40"/>
    <mergeCell ref="B38:B40"/>
    <mergeCell ref="C38:C40"/>
    <mergeCell ref="D38:D40"/>
    <mergeCell ref="A42:A44"/>
    <mergeCell ref="B42:B44"/>
    <mergeCell ref="C42:C44"/>
    <mergeCell ref="D42:D44"/>
    <mergeCell ref="A32:A34"/>
    <mergeCell ref="B32:B34"/>
    <mergeCell ref="C32:C34"/>
    <mergeCell ref="D32:D34"/>
    <mergeCell ref="A35:A37"/>
    <mergeCell ref="B35:B37"/>
    <mergeCell ref="C35:C37"/>
    <mergeCell ref="D35:D37"/>
    <mergeCell ref="A24:A26"/>
    <mergeCell ref="B24:B26"/>
    <mergeCell ref="C24:C26"/>
    <mergeCell ref="D24:D26"/>
    <mergeCell ref="A27:A29"/>
    <mergeCell ref="B27:B29"/>
    <mergeCell ref="C27:C29"/>
    <mergeCell ref="D27:D29"/>
    <mergeCell ref="A20:A22"/>
    <mergeCell ref="B20:B22"/>
    <mergeCell ref="C20:C22"/>
    <mergeCell ref="D20:D22"/>
    <mergeCell ref="A10:A12"/>
    <mergeCell ref="B10:B12"/>
    <mergeCell ref="C10:C12"/>
    <mergeCell ref="D10:D12"/>
    <mergeCell ref="A14:A16"/>
    <mergeCell ref="B14:B16"/>
    <mergeCell ref="C14:C16"/>
    <mergeCell ref="D14:D16"/>
    <mergeCell ref="A2:H2"/>
    <mergeCell ref="A3:H3"/>
    <mergeCell ref="A7:A9"/>
    <mergeCell ref="B7:B9"/>
    <mergeCell ref="C7:C9"/>
    <mergeCell ref="D7:D9"/>
    <mergeCell ref="A17:A19"/>
    <mergeCell ref="B17:B19"/>
    <mergeCell ref="C17:C19"/>
    <mergeCell ref="D17:D19"/>
  </mergeCells>
  <printOptions horizontalCentered="1"/>
  <pageMargins left="0.41" right="0.23" top="0.78740157480314965" bottom="0.78740157480314965" header="0.31496062992125984" footer="0.31496062992125984"/>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4"/>
  </sheetPr>
  <dimension ref="A1:Q137"/>
  <sheetViews>
    <sheetView topLeftCell="A130" workbookViewId="0">
      <selection activeCell="E144" sqref="E144"/>
    </sheetView>
  </sheetViews>
  <sheetFormatPr defaultColWidth="9.140625" defaultRowHeight="12.75"/>
  <cols>
    <col min="1" max="1" width="5.85546875" style="417" customWidth="1"/>
    <col min="2" max="2" width="27.42578125" style="417" customWidth="1"/>
    <col min="3" max="3" width="8" style="417" customWidth="1"/>
    <col min="4" max="4" width="5.42578125" style="417" customWidth="1"/>
    <col min="5" max="5" width="7.28515625" style="417" bestFit="1" customWidth="1"/>
    <col min="6" max="6" width="7.7109375" style="417" customWidth="1"/>
    <col min="7" max="8" width="6.7109375" style="417" customWidth="1"/>
    <col min="9" max="9" width="8.7109375" style="417" customWidth="1"/>
    <col min="10" max="10" width="7.28515625" style="417" customWidth="1"/>
    <col min="11" max="11" width="7.42578125" style="417" customWidth="1"/>
    <col min="12" max="12" width="8.140625" style="417" customWidth="1"/>
    <col min="13" max="13" width="6.7109375" style="456" customWidth="1"/>
    <col min="14" max="14" width="6.42578125" style="417" customWidth="1"/>
    <col min="15" max="15" width="9.28515625" style="417" customWidth="1"/>
    <col min="16" max="16" width="8.85546875" style="417" customWidth="1"/>
    <col min="17" max="17" width="8.28515625" style="241" customWidth="1"/>
    <col min="18" max="16384" width="9.140625" style="417"/>
  </cols>
  <sheetData>
    <row r="1" spans="1:17" s="173" customFormat="1" ht="15.75">
      <c r="A1" s="173" t="s">
        <v>553</v>
      </c>
      <c r="F1" s="434"/>
      <c r="M1" s="455"/>
    </row>
    <row r="2" spans="1:17" ht="15.75" customHeight="1">
      <c r="A2" s="1103" t="s">
        <v>594</v>
      </c>
      <c r="B2" s="1103"/>
      <c r="C2" s="1103"/>
      <c r="D2" s="1103"/>
      <c r="E2" s="1103"/>
      <c r="F2" s="1103"/>
      <c r="G2" s="1103"/>
      <c r="H2" s="1103"/>
      <c r="I2" s="1103"/>
      <c r="J2" s="1103"/>
      <c r="K2" s="1103"/>
      <c r="L2" s="1103"/>
      <c r="M2" s="1103"/>
      <c r="N2" s="1103"/>
      <c r="O2" s="1103"/>
      <c r="P2" s="1103"/>
      <c r="Q2" s="1103"/>
    </row>
    <row r="3" spans="1:17" ht="15.75" customHeight="1">
      <c r="A3" s="1106" t="str">
        <f>'B1.donGia'!A2:L2</f>
        <v>ĐƠN GIÁ XÂY DỰNG CƠ SỞ DỮ LIỆU</v>
      </c>
      <c r="B3" s="1106"/>
      <c r="C3" s="1106"/>
      <c r="D3" s="1106"/>
      <c r="E3" s="1106"/>
      <c r="F3" s="1106"/>
      <c r="G3" s="1106"/>
      <c r="H3" s="1106"/>
      <c r="I3" s="1106"/>
      <c r="J3" s="1106"/>
      <c r="K3" s="1106"/>
      <c r="L3" s="1106"/>
      <c r="M3" s="1106"/>
      <c r="N3" s="1106"/>
      <c r="O3" s="1106"/>
      <c r="P3" s="1106"/>
      <c r="Q3" s="1106"/>
    </row>
    <row r="4" spans="1:17" ht="3.75" customHeight="1"/>
    <row r="5" spans="1:17" ht="18.75" customHeight="1">
      <c r="A5" s="984" t="s">
        <v>1</v>
      </c>
      <c r="B5" s="984" t="s">
        <v>237</v>
      </c>
      <c r="C5" s="984" t="s">
        <v>439</v>
      </c>
      <c r="D5" s="1107" t="s">
        <v>351</v>
      </c>
      <c r="E5" s="1110" t="s">
        <v>256</v>
      </c>
      <c r="F5" s="1110"/>
      <c r="G5" s="1110"/>
      <c r="H5" s="1110"/>
      <c r="I5" s="1110"/>
      <c r="J5" s="1111"/>
      <c r="K5" s="1112" t="s">
        <v>595</v>
      </c>
      <c r="L5" s="1113"/>
      <c r="M5" s="1113"/>
      <c r="N5" s="1113"/>
      <c r="O5" s="1114"/>
      <c r="P5" s="1011" t="s">
        <v>596</v>
      </c>
      <c r="Q5" s="1011" t="s">
        <v>597</v>
      </c>
    </row>
    <row r="6" spans="1:17" ht="12.75" customHeight="1">
      <c r="A6" s="984"/>
      <c r="B6" s="984"/>
      <c r="C6" s="984"/>
      <c r="D6" s="1108"/>
      <c r="E6" s="185"/>
      <c r="F6" s="185"/>
      <c r="G6" s="185"/>
      <c r="H6" s="185"/>
      <c r="I6" s="185"/>
      <c r="J6" s="185"/>
      <c r="K6" s="185"/>
      <c r="L6" s="185"/>
      <c r="M6" s="457"/>
      <c r="N6" s="185"/>
      <c r="O6" s="185"/>
      <c r="P6" s="1011"/>
      <c r="Q6" s="1011"/>
    </row>
    <row r="7" spans="1:17" ht="34.5" customHeight="1">
      <c r="A7" s="984"/>
      <c r="B7" s="984"/>
      <c r="C7" s="984"/>
      <c r="D7" s="1109"/>
      <c r="E7" s="458" t="s">
        <v>598</v>
      </c>
      <c r="F7" s="458" t="s">
        <v>255</v>
      </c>
      <c r="G7" s="458" t="s">
        <v>599</v>
      </c>
      <c r="H7" s="458" t="s">
        <v>600</v>
      </c>
      <c r="I7" s="458" t="s">
        <v>601</v>
      </c>
      <c r="J7" s="458" t="s">
        <v>602</v>
      </c>
      <c r="K7" s="458" t="s">
        <v>598</v>
      </c>
      <c r="L7" s="458" t="s">
        <v>255</v>
      </c>
      <c r="M7" s="459" t="s">
        <v>599</v>
      </c>
      <c r="N7" s="458" t="s">
        <v>600</v>
      </c>
      <c r="O7" s="458" t="s">
        <v>601</v>
      </c>
      <c r="P7" s="1011"/>
      <c r="Q7" s="1011"/>
    </row>
    <row r="8" spans="1:17" ht="18" customHeight="1">
      <c r="A8" s="185"/>
      <c r="B8" s="1127" t="s">
        <v>603</v>
      </c>
      <c r="C8" s="1128"/>
      <c r="D8" s="1129"/>
      <c r="E8" s="180"/>
      <c r="F8" s="180"/>
      <c r="G8" s="180"/>
      <c r="H8" s="180"/>
      <c r="I8" s="180"/>
      <c r="J8" s="460"/>
      <c r="K8" s="438">
        <v>140</v>
      </c>
      <c r="L8" s="438">
        <v>240</v>
      </c>
      <c r="M8" s="461">
        <v>200.32051282051282</v>
      </c>
      <c r="N8" s="438">
        <v>64</v>
      </c>
      <c r="O8" s="438">
        <v>769</v>
      </c>
      <c r="P8" s="436">
        <v>1531</v>
      </c>
      <c r="Q8" s="208"/>
    </row>
    <row r="9" spans="1:17" ht="21.75" customHeight="1">
      <c r="A9" s="200" t="s">
        <v>8</v>
      </c>
      <c r="B9" s="462" t="s">
        <v>262</v>
      </c>
      <c r="C9" s="463"/>
      <c r="D9" s="464"/>
      <c r="E9" s="208"/>
      <c r="F9" s="208"/>
      <c r="G9" s="208"/>
      <c r="H9" s="208"/>
      <c r="I9" s="208"/>
      <c r="J9" s="382"/>
      <c r="K9" s="186"/>
      <c r="L9" s="186"/>
      <c r="M9" s="465"/>
      <c r="N9" s="186"/>
      <c r="O9" s="186"/>
      <c r="P9" s="186"/>
      <c r="Q9" s="418"/>
    </row>
    <row r="10" spans="1:17" ht="24.75" customHeight="1">
      <c r="A10" s="200">
        <v>1</v>
      </c>
      <c r="B10" s="462" t="s">
        <v>263</v>
      </c>
      <c r="C10" s="463"/>
      <c r="D10" s="464"/>
      <c r="E10" s="185"/>
      <c r="F10" s="185"/>
      <c r="G10" s="185"/>
      <c r="H10" s="185"/>
      <c r="I10" s="185"/>
      <c r="J10" s="185"/>
      <c r="K10" s="438"/>
      <c r="L10" s="438"/>
      <c r="M10" s="461"/>
      <c r="N10" s="438"/>
      <c r="O10" s="438"/>
      <c r="P10" s="436"/>
      <c r="Q10" s="418"/>
    </row>
    <row r="11" spans="1:17" ht="18" customHeight="1">
      <c r="A11" s="1130" t="s">
        <v>246</v>
      </c>
      <c r="B11" s="1121" t="s">
        <v>264</v>
      </c>
      <c r="C11" s="1124" t="s">
        <v>265</v>
      </c>
      <c r="D11" s="214">
        <v>1</v>
      </c>
      <c r="E11" s="466"/>
      <c r="F11" s="466"/>
      <c r="G11" s="466"/>
      <c r="H11" s="466"/>
      <c r="I11" s="467"/>
      <c r="J11" s="466"/>
      <c r="K11" s="438">
        <f>E11*$K$8</f>
        <v>0</v>
      </c>
      <c r="L11" s="438">
        <f>F11*$L$8</f>
        <v>0</v>
      </c>
      <c r="M11" s="461">
        <f t="shared" ref="M11:M16" si="0">G11*$M$8</f>
        <v>0</v>
      </c>
      <c r="N11" s="438">
        <f t="shared" ref="N11:N16" si="1">H11*$N$8</f>
        <v>0</v>
      </c>
      <c r="O11" s="467" t="s">
        <v>438</v>
      </c>
      <c r="P11" s="438">
        <f>J11*$P$8</f>
        <v>0</v>
      </c>
      <c r="Q11" s="468">
        <f>SUM(K11:O11)*1.05+P11</f>
        <v>0</v>
      </c>
    </row>
    <row r="12" spans="1:17" ht="18" customHeight="1">
      <c r="A12" s="1131"/>
      <c r="B12" s="1122"/>
      <c r="C12" s="1125"/>
      <c r="D12" s="420" t="s">
        <v>437</v>
      </c>
      <c r="E12" s="466">
        <v>4</v>
      </c>
      <c r="F12" s="466">
        <v>4</v>
      </c>
      <c r="G12" s="466">
        <v>0.67</v>
      </c>
      <c r="H12" s="466">
        <v>1</v>
      </c>
      <c r="I12" s="467" t="s">
        <v>438</v>
      </c>
      <c r="J12" s="466">
        <v>0.89880000000000015</v>
      </c>
      <c r="K12" s="438">
        <f>E12*$K$8</f>
        <v>560</v>
      </c>
      <c r="L12" s="438">
        <f t="shared" ref="L12:L62" si="2">F12*$L$8</f>
        <v>960</v>
      </c>
      <c r="M12" s="461">
        <f t="shared" si="0"/>
        <v>134.21474358974359</v>
      </c>
      <c r="N12" s="438">
        <f t="shared" si="1"/>
        <v>64</v>
      </c>
      <c r="O12" s="467" t="s">
        <v>438</v>
      </c>
      <c r="P12" s="438">
        <f>J12*$P$8</f>
        <v>1376.0628000000002</v>
      </c>
      <c r="Q12" s="468">
        <f t="shared" ref="Q12:Q63" si="3">SUM(K12:O12)*1.05+P12</f>
        <v>3180.1882807692309</v>
      </c>
    </row>
    <row r="13" spans="1:17" ht="18" customHeight="1">
      <c r="A13" s="1132"/>
      <c r="B13" s="1123"/>
      <c r="C13" s="1126"/>
      <c r="D13" s="214">
        <v>3</v>
      </c>
      <c r="E13" s="466"/>
      <c r="F13" s="466"/>
      <c r="G13" s="466"/>
      <c r="H13" s="466"/>
      <c r="I13" s="467"/>
      <c r="J13" s="466"/>
      <c r="K13" s="438">
        <f>E13*$K$8</f>
        <v>0</v>
      </c>
      <c r="L13" s="438">
        <f t="shared" si="2"/>
        <v>0</v>
      </c>
      <c r="M13" s="461">
        <f t="shared" si="0"/>
        <v>0</v>
      </c>
      <c r="N13" s="438">
        <f t="shared" si="1"/>
        <v>0</v>
      </c>
      <c r="O13" s="467" t="s">
        <v>438</v>
      </c>
      <c r="P13" s="438">
        <f t="shared" ref="P13:P62" si="4">J13*$P$8</f>
        <v>0</v>
      </c>
      <c r="Q13" s="468">
        <f t="shared" si="3"/>
        <v>0</v>
      </c>
    </row>
    <row r="14" spans="1:17" ht="18" customHeight="1">
      <c r="A14" s="1118" t="s">
        <v>247</v>
      </c>
      <c r="B14" s="1133" t="s">
        <v>266</v>
      </c>
      <c r="C14" s="1124" t="s">
        <v>265</v>
      </c>
      <c r="D14" s="214">
        <v>1</v>
      </c>
      <c r="E14" s="466"/>
      <c r="F14" s="466"/>
      <c r="G14" s="466"/>
      <c r="H14" s="466"/>
      <c r="I14" s="467"/>
      <c r="J14" s="466"/>
      <c r="K14" s="438">
        <f t="shared" ref="K14:K62" si="5">E14*$K$8</f>
        <v>0</v>
      </c>
      <c r="L14" s="438">
        <f t="shared" si="2"/>
        <v>0</v>
      </c>
      <c r="M14" s="461">
        <f t="shared" si="0"/>
        <v>0</v>
      </c>
      <c r="N14" s="438">
        <f t="shared" si="1"/>
        <v>0</v>
      </c>
      <c r="O14" s="467" t="s">
        <v>438</v>
      </c>
      <c r="P14" s="438">
        <f t="shared" si="4"/>
        <v>0</v>
      </c>
      <c r="Q14" s="468">
        <f t="shared" si="3"/>
        <v>0</v>
      </c>
    </row>
    <row r="15" spans="1:17" ht="18" customHeight="1">
      <c r="A15" s="1119"/>
      <c r="B15" s="1134"/>
      <c r="C15" s="1125"/>
      <c r="D15" s="420" t="s">
        <v>437</v>
      </c>
      <c r="E15" s="466">
        <v>3.2</v>
      </c>
      <c r="F15" s="466">
        <v>3.2</v>
      </c>
      <c r="G15" s="466">
        <v>0.53600000000000003</v>
      </c>
      <c r="H15" s="466">
        <v>0.8</v>
      </c>
      <c r="I15" s="467" t="s">
        <v>438</v>
      </c>
      <c r="J15" s="466">
        <v>0.71904000000000012</v>
      </c>
      <c r="K15" s="438">
        <f t="shared" si="5"/>
        <v>448</v>
      </c>
      <c r="L15" s="438">
        <f t="shared" si="2"/>
        <v>768</v>
      </c>
      <c r="M15" s="461">
        <f t="shared" si="0"/>
        <v>107.37179487179488</v>
      </c>
      <c r="N15" s="438">
        <f t="shared" si="1"/>
        <v>51.2</v>
      </c>
      <c r="O15" s="467" t="s">
        <v>438</v>
      </c>
      <c r="P15" s="438">
        <f>J15*$P$8</f>
        <v>1100.8502400000002</v>
      </c>
      <c r="Q15" s="468">
        <f t="shared" si="3"/>
        <v>2544.1506246153849</v>
      </c>
    </row>
    <row r="16" spans="1:17" ht="18" customHeight="1">
      <c r="A16" s="1120"/>
      <c r="B16" s="1135"/>
      <c r="C16" s="1126"/>
      <c r="D16" s="214">
        <v>3</v>
      </c>
      <c r="E16" s="466"/>
      <c r="F16" s="466"/>
      <c r="G16" s="466"/>
      <c r="H16" s="466"/>
      <c r="I16" s="467"/>
      <c r="J16" s="466"/>
      <c r="K16" s="438">
        <f t="shared" si="5"/>
        <v>0</v>
      </c>
      <c r="L16" s="438">
        <f t="shared" si="2"/>
        <v>0</v>
      </c>
      <c r="M16" s="461">
        <f t="shared" si="0"/>
        <v>0</v>
      </c>
      <c r="N16" s="438">
        <f t="shared" si="1"/>
        <v>0</v>
      </c>
      <c r="O16" s="467" t="s">
        <v>438</v>
      </c>
      <c r="P16" s="438">
        <f t="shared" si="4"/>
        <v>0</v>
      </c>
      <c r="Q16" s="468">
        <f t="shared" si="3"/>
        <v>0</v>
      </c>
    </row>
    <row r="17" spans="1:17" ht="18" customHeight="1">
      <c r="A17" s="200">
        <v>2</v>
      </c>
      <c r="B17" s="1115" t="s">
        <v>267</v>
      </c>
      <c r="C17" s="1116"/>
      <c r="D17" s="1117"/>
      <c r="E17" s="466"/>
      <c r="F17" s="466"/>
      <c r="G17" s="466"/>
      <c r="H17" s="466"/>
      <c r="I17" s="466"/>
      <c r="J17" s="466"/>
      <c r="K17" s="438"/>
      <c r="L17" s="438"/>
      <c r="M17" s="461"/>
      <c r="N17" s="438"/>
      <c r="O17" s="438"/>
      <c r="P17" s="438"/>
      <c r="Q17" s="468">
        <f t="shared" si="3"/>
        <v>0</v>
      </c>
    </row>
    <row r="18" spans="1:17" ht="18" customHeight="1">
      <c r="A18" s="1118" t="s">
        <v>248</v>
      </c>
      <c r="B18" s="1121" t="s">
        <v>268</v>
      </c>
      <c r="C18" s="1124" t="s">
        <v>269</v>
      </c>
      <c r="D18" s="214">
        <v>1</v>
      </c>
      <c r="E18" s="466">
        <f>E19*0.8</f>
        <v>5.120000000000001</v>
      </c>
      <c r="F18" s="466">
        <f>F19*0.8</f>
        <v>5.120000000000001</v>
      </c>
      <c r="G18" s="466">
        <f>G19*0.8</f>
        <v>0.85760000000000014</v>
      </c>
      <c r="H18" s="466">
        <f>H19*0.8</f>
        <v>1.2800000000000002</v>
      </c>
      <c r="I18" s="467" t="s">
        <v>438</v>
      </c>
      <c r="J18" s="466">
        <f>J19*0.8</f>
        <v>1.1504640000000002</v>
      </c>
      <c r="K18" s="438">
        <f t="shared" si="5"/>
        <v>716.80000000000018</v>
      </c>
      <c r="L18" s="438">
        <f t="shared" si="2"/>
        <v>1228.8000000000002</v>
      </c>
      <c r="M18" s="461">
        <f t="shared" ref="M18:M34" si="6">G18*$M$8</f>
        <v>171.79487179487182</v>
      </c>
      <c r="N18" s="438">
        <f t="shared" ref="N18:N34" si="7">H18*$N$8</f>
        <v>81.920000000000016</v>
      </c>
      <c r="O18" s="467" t="s">
        <v>438</v>
      </c>
      <c r="P18" s="438">
        <f t="shared" si="4"/>
        <v>1761.3603840000003</v>
      </c>
      <c r="Q18" s="468">
        <f t="shared" si="3"/>
        <v>4070.6409993846164</v>
      </c>
    </row>
    <row r="19" spans="1:17" ht="18" customHeight="1">
      <c r="A19" s="1119"/>
      <c r="B19" s="1122"/>
      <c r="C19" s="1125"/>
      <c r="D19" s="214">
        <v>2</v>
      </c>
      <c r="E19" s="466">
        <v>6.4</v>
      </c>
      <c r="F19" s="466">
        <v>6.4</v>
      </c>
      <c r="G19" s="466">
        <v>1.0720000000000001</v>
      </c>
      <c r="H19" s="466">
        <v>1.6</v>
      </c>
      <c r="I19" s="467"/>
      <c r="J19" s="466">
        <v>1.4380800000000002</v>
      </c>
      <c r="K19" s="438">
        <f t="shared" si="5"/>
        <v>896</v>
      </c>
      <c r="L19" s="438">
        <f t="shared" si="2"/>
        <v>1536</v>
      </c>
      <c r="M19" s="461">
        <f t="shared" si="6"/>
        <v>214.74358974358975</v>
      </c>
      <c r="N19" s="438">
        <f t="shared" si="7"/>
        <v>102.4</v>
      </c>
      <c r="O19" s="467" t="s">
        <v>438</v>
      </c>
      <c r="P19" s="438">
        <f t="shared" si="4"/>
        <v>2201.7004800000004</v>
      </c>
      <c r="Q19" s="468">
        <f t="shared" si="3"/>
        <v>5088.3012492307698</v>
      </c>
    </row>
    <row r="20" spans="1:17" ht="18" customHeight="1">
      <c r="A20" s="1120"/>
      <c r="B20" s="1123"/>
      <c r="C20" s="1126"/>
      <c r="D20" s="214">
        <v>3</v>
      </c>
      <c r="E20" s="466">
        <f>E19*1.3</f>
        <v>8.32</v>
      </c>
      <c r="F20" s="466">
        <f>F19*1.3</f>
        <v>8.32</v>
      </c>
      <c r="G20" s="466">
        <f>G19*1.3</f>
        <v>1.3936000000000002</v>
      </c>
      <c r="H20" s="466">
        <f>H19*1.3</f>
        <v>2.08</v>
      </c>
      <c r="I20" s="467" t="s">
        <v>438</v>
      </c>
      <c r="J20" s="466">
        <f>J19*1.3</f>
        <v>1.8695040000000003</v>
      </c>
      <c r="K20" s="438">
        <f t="shared" si="5"/>
        <v>1164.8</v>
      </c>
      <c r="L20" s="438">
        <f t="shared" si="2"/>
        <v>1996.8000000000002</v>
      </c>
      <c r="M20" s="461">
        <f t="shared" si="6"/>
        <v>279.16666666666669</v>
      </c>
      <c r="N20" s="438">
        <f t="shared" si="7"/>
        <v>133.12</v>
      </c>
      <c r="O20" s="467" t="s">
        <v>438</v>
      </c>
      <c r="P20" s="438">
        <f t="shared" si="4"/>
        <v>2862.2106240000003</v>
      </c>
      <c r="Q20" s="468">
        <f t="shared" si="3"/>
        <v>6614.7916240000004</v>
      </c>
    </row>
    <row r="21" spans="1:17" ht="18" customHeight="1">
      <c r="A21" s="1118" t="s">
        <v>249</v>
      </c>
      <c r="B21" s="1121" t="s">
        <v>270</v>
      </c>
      <c r="C21" s="1124" t="s">
        <v>269</v>
      </c>
      <c r="D21" s="214">
        <v>1</v>
      </c>
      <c r="E21" s="466">
        <f>E22*0.8</f>
        <v>51.2</v>
      </c>
      <c r="F21" s="466">
        <f>F22*0.8</f>
        <v>51.2</v>
      </c>
      <c r="G21" s="466">
        <f>G22*0.8</f>
        <v>8.5760000000000005</v>
      </c>
      <c r="H21" s="466">
        <f>H22*0.8</f>
        <v>12.8</v>
      </c>
      <c r="I21" s="467" t="s">
        <v>438</v>
      </c>
      <c r="J21" s="466">
        <f>J22*0.8</f>
        <v>11.504640000000002</v>
      </c>
      <c r="K21" s="438">
        <f t="shared" si="5"/>
        <v>7168</v>
      </c>
      <c r="L21" s="438">
        <f t="shared" si="2"/>
        <v>12288</v>
      </c>
      <c r="M21" s="461">
        <f t="shared" si="6"/>
        <v>1717.948717948718</v>
      </c>
      <c r="N21" s="438">
        <f t="shared" si="7"/>
        <v>819.2</v>
      </c>
      <c r="O21" s="467" t="s">
        <v>438</v>
      </c>
      <c r="P21" s="438">
        <f t="shared" si="4"/>
        <v>17613.603840000003</v>
      </c>
      <c r="Q21" s="468">
        <f t="shared" si="3"/>
        <v>40706.409993846159</v>
      </c>
    </row>
    <row r="22" spans="1:17" ht="18" customHeight="1">
      <c r="A22" s="1119"/>
      <c r="B22" s="1122"/>
      <c r="C22" s="1125"/>
      <c r="D22" s="214">
        <v>2</v>
      </c>
      <c r="E22" s="466">
        <v>64</v>
      </c>
      <c r="F22" s="466">
        <v>64</v>
      </c>
      <c r="G22" s="466">
        <v>10.72</v>
      </c>
      <c r="H22" s="466">
        <v>16</v>
      </c>
      <c r="I22" s="467"/>
      <c r="J22" s="466">
        <v>14.380800000000002</v>
      </c>
      <c r="K22" s="438">
        <f t="shared" si="5"/>
        <v>8960</v>
      </c>
      <c r="L22" s="438">
        <f t="shared" si="2"/>
        <v>15360</v>
      </c>
      <c r="M22" s="461">
        <f t="shared" si="6"/>
        <v>2147.4358974358975</v>
      </c>
      <c r="N22" s="438">
        <f t="shared" si="7"/>
        <v>1024</v>
      </c>
      <c r="O22" s="467" t="s">
        <v>438</v>
      </c>
      <c r="P22" s="438">
        <f t="shared" si="4"/>
        <v>22017.004800000002</v>
      </c>
      <c r="Q22" s="468">
        <f t="shared" si="3"/>
        <v>50883.012492307695</v>
      </c>
    </row>
    <row r="23" spans="1:17" ht="18" customHeight="1">
      <c r="A23" s="1120"/>
      <c r="B23" s="1123"/>
      <c r="C23" s="1126"/>
      <c r="D23" s="214">
        <v>3</v>
      </c>
      <c r="E23" s="466">
        <f>E22*1.3</f>
        <v>83.2</v>
      </c>
      <c r="F23" s="466">
        <f>F22*1.3</f>
        <v>83.2</v>
      </c>
      <c r="G23" s="466">
        <f>G22*1.3</f>
        <v>13.936000000000002</v>
      </c>
      <c r="H23" s="466">
        <f>H22*1.3</f>
        <v>20.8</v>
      </c>
      <c r="I23" s="467" t="s">
        <v>438</v>
      </c>
      <c r="J23" s="466">
        <f>J22*1.3</f>
        <v>18.695040000000002</v>
      </c>
      <c r="K23" s="438">
        <f t="shared" si="5"/>
        <v>11648</v>
      </c>
      <c r="L23" s="438">
        <f t="shared" si="2"/>
        <v>19968</v>
      </c>
      <c r="M23" s="461">
        <f t="shared" si="6"/>
        <v>2791.666666666667</v>
      </c>
      <c r="N23" s="438">
        <f t="shared" si="7"/>
        <v>1331.2</v>
      </c>
      <c r="O23" s="467" t="s">
        <v>438</v>
      </c>
      <c r="P23" s="438">
        <f t="shared" si="4"/>
        <v>28622.106240000005</v>
      </c>
      <c r="Q23" s="468">
        <f t="shared" si="3"/>
        <v>66147.916240000006</v>
      </c>
    </row>
    <row r="24" spans="1:17" ht="18" customHeight="1">
      <c r="A24" s="1118" t="s">
        <v>250</v>
      </c>
      <c r="B24" s="1121" t="s">
        <v>271</v>
      </c>
      <c r="C24" s="1124" t="s">
        <v>269</v>
      </c>
      <c r="D24" s="214">
        <v>1</v>
      </c>
      <c r="E24" s="466">
        <f>E25*0.8</f>
        <v>19.200000000000003</v>
      </c>
      <c r="F24" s="466">
        <f>F25*0.8</f>
        <v>19.200000000000003</v>
      </c>
      <c r="G24" s="466">
        <f>G25*0.8</f>
        <v>3.2160000000000006</v>
      </c>
      <c r="H24" s="466">
        <f>H25*0.8</f>
        <v>4.8000000000000007</v>
      </c>
      <c r="I24" s="467" t="s">
        <v>438</v>
      </c>
      <c r="J24" s="466">
        <f>J25*0.8</f>
        <v>4.3142400000000007</v>
      </c>
      <c r="K24" s="438">
        <f t="shared" si="5"/>
        <v>2688.0000000000005</v>
      </c>
      <c r="L24" s="438">
        <f t="shared" si="2"/>
        <v>4608.0000000000009</v>
      </c>
      <c r="M24" s="461">
        <f t="shared" si="6"/>
        <v>644.2307692307694</v>
      </c>
      <c r="N24" s="438">
        <f t="shared" si="7"/>
        <v>307.20000000000005</v>
      </c>
      <c r="O24" s="467" t="s">
        <v>438</v>
      </c>
      <c r="P24" s="438">
        <f t="shared" si="4"/>
        <v>6605.1014400000013</v>
      </c>
      <c r="Q24" s="468">
        <f t="shared" si="3"/>
        <v>15264.903747692311</v>
      </c>
    </row>
    <row r="25" spans="1:17" ht="18" customHeight="1">
      <c r="A25" s="1119"/>
      <c r="B25" s="1122"/>
      <c r="C25" s="1125"/>
      <c r="D25" s="214">
        <v>2</v>
      </c>
      <c r="E25" s="466">
        <v>24</v>
      </c>
      <c r="F25" s="466">
        <v>24</v>
      </c>
      <c r="G25" s="466">
        <v>4.0200000000000005</v>
      </c>
      <c r="H25" s="466">
        <v>6</v>
      </c>
      <c r="I25" s="467"/>
      <c r="J25" s="466">
        <v>5.3928000000000011</v>
      </c>
      <c r="K25" s="438">
        <f t="shared" si="5"/>
        <v>3360</v>
      </c>
      <c r="L25" s="438">
        <f t="shared" si="2"/>
        <v>5760</v>
      </c>
      <c r="M25" s="461">
        <f t="shared" si="6"/>
        <v>805.28846153846166</v>
      </c>
      <c r="N25" s="438">
        <f t="shared" si="7"/>
        <v>384</v>
      </c>
      <c r="O25" s="467" t="s">
        <v>438</v>
      </c>
      <c r="P25" s="438">
        <f t="shared" si="4"/>
        <v>8256.3768000000018</v>
      </c>
      <c r="Q25" s="468">
        <f t="shared" si="3"/>
        <v>19081.129684615385</v>
      </c>
    </row>
    <row r="26" spans="1:17" ht="18" customHeight="1">
      <c r="A26" s="1120"/>
      <c r="B26" s="1123"/>
      <c r="C26" s="1126"/>
      <c r="D26" s="214">
        <v>3</v>
      </c>
      <c r="E26" s="466">
        <f>E25*1.3</f>
        <v>31.200000000000003</v>
      </c>
      <c r="F26" s="466">
        <f>F25*1.3</f>
        <v>31.200000000000003</v>
      </c>
      <c r="G26" s="466">
        <f>G25*1.3</f>
        <v>5.2260000000000009</v>
      </c>
      <c r="H26" s="466">
        <f>H25*1.3</f>
        <v>7.8000000000000007</v>
      </c>
      <c r="I26" s="467" t="s">
        <v>438</v>
      </c>
      <c r="J26" s="466">
        <f>J25*1.3</f>
        <v>7.0106400000000013</v>
      </c>
      <c r="K26" s="438">
        <f t="shared" si="5"/>
        <v>4368</v>
      </c>
      <c r="L26" s="438">
        <f t="shared" si="2"/>
        <v>7488.0000000000009</v>
      </c>
      <c r="M26" s="461">
        <f t="shared" si="6"/>
        <v>1046.8750000000002</v>
      </c>
      <c r="N26" s="438">
        <f t="shared" si="7"/>
        <v>499.20000000000005</v>
      </c>
      <c r="O26" s="467" t="s">
        <v>438</v>
      </c>
      <c r="P26" s="438">
        <f t="shared" si="4"/>
        <v>10733.289840000001</v>
      </c>
      <c r="Q26" s="468">
        <f t="shared" si="3"/>
        <v>24805.468590000004</v>
      </c>
    </row>
    <row r="27" spans="1:17" ht="39" customHeight="1">
      <c r="A27" s="203" t="s">
        <v>251</v>
      </c>
      <c r="B27" s="208" t="s">
        <v>272</v>
      </c>
      <c r="C27" s="180" t="s">
        <v>273</v>
      </c>
      <c r="D27" s="425" t="s">
        <v>437</v>
      </c>
      <c r="E27" s="466">
        <v>4.8000000000000007</v>
      </c>
      <c r="F27" s="466">
        <v>4.8000000000000007</v>
      </c>
      <c r="G27" s="466">
        <v>0.80400000000000016</v>
      </c>
      <c r="H27" s="466">
        <v>1.2000000000000002</v>
      </c>
      <c r="I27" s="467"/>
      <c r="J27" s="466">
        <v>1.0785600000000004</v>
      </c>
      <c r="K27" s="438">
        <f t="shared" si="5"/>
        <v>672.00000000000011</v>
      </c>
      <c r="L27" s="438">
        <f t="shared" si="2"/>
        <v>1152.0000000000002</v>
      </c>
      <c r="M27" s="461">
        <f t="shared" si="6"/>
        <v>161.05769230769235</v>
      </c>
      <c r="N27" s="438">
        <f t="shared" si="7"/>
        <v>76.800000000000011</v>
      </c>
      <c r="O27" s="467" t="s">
        <v>438</v>
      </c>
      <c r="P27" s="438">
        <f t="shared" si="4"/>
        <v>1651.2753600000005</v>
      </c>
      <c r="Q27" s="468">
        <f t="shared" si="3"/>
        <v>3816.2259369230783</v>
      </c>
    </row>
    <row r="28" spans="1:17" ht="18" customHeight="1">
      <c r="A28" s="1118" t="s">
        <v>252</v>
      </c>
      <c r="B28" s="1121" t="s">
        <v>274</v>
      </c>
      <c r="C28" s="1124" t="s">
        <v>265</v>
      </c>
      <c r="D28" s="214">
        <v>1</v>
      </c>
      <c r="E28" s="466">
        <f>E29*0.8</f>
        <v>2.5600000000000005</v>
      </c>
      <c r="F28" s="466">
        <f>F29*0.8</f>
        <v>2.5600000000000005</v>
      </c>
      <c r="G28" s="466">
        <f>G29*0.8</f>
        <v>0.42880000000000007</v>
      </c>
      <c r="H28" s="466">
        <f>H29*0.8</f>
        <v>0.64000000000000012</v>
      </c>
      <c r="I28" s="467" t="s">
        <v>438</v>
      </c>
      <c r="J28" s="466">
        <f>J29*0.8</f>
        <v>0.57523200000000008</v>
      </c>
      <c r="K28" s="438">
        <f t="shared" si="5"/>
        <v>358.40000000000009</v>
      </c>
      <c r="L28" s="438">
        <f t="shared" si="2"/>
        <v>614.40000000000009</v>
      </c>
      <c r="M28" s="461">
        <f t="shared" si="6"/>
        <v>85.897435897435912</v>
      </c>
      <c r="N28" s="438">
        <f t="shared" si="7"/>
        <v>40.960000000000008</v>
      </c>
      <c r="O28" s="467" t="s">
        <v>438</v>
      </c>
      <c r="P28" s="438">
        <f t="shared" si="4"/>
        <v>880.68019200000015</v>
      </c>
      <c r="Q28" s="468">
        <f t="shared" si="3"/>
        <v>2035.3204996923082</v>
      </c>
    </row>
    <row r="29" spans="1:17" ht="18" customHeight="1">
      <c r="A29" s="1119"/>
      <c r="B29" s="1122"/>
      <c r="C29" s="1125"/>
      <c r="D29" s="214">
        <v>2</v>
      </c>
      <c r="E29" s="466">
        <v>3.2</v>
      </c>
      <c r="F29" s="466">
        <v>3.2</v>
      </c>
      <c r="G29" s="466">
        <v>0.53600000000000003</v>
      </c>
      <c r="H29" s="466">
        <v>0.8</v>
      </c>
      <c r="I29" s="467"/>
      <c r="J29" s="466">
        <v>0.71904000000000012</v>
      </c>
      <c r="K29" s="438">
        <f t="shared" si="5"/>
        <v>448</v>
      </c>
      <c r="L29" s="438">
        <f t="shared" si="2"/>
        <v>768</v>
      </c>
      <c r="M29" s="461">
        <f t="shared" si="6"/>
        <v>107.37179487179488</v>
      </c>
      <c r="N29" s="438">
        <f t="shared" si="7"/>
        <v>51.2</v>
      </c>
      <c r="O29" s="467" t="s">
        <v>438</v>
      </c>
      <c r="P29" s="438">
        <f t="shared" si="4"/>
        <v>1100.8502400000002</v>
      </c>
      <c r="Q29" s="468">
        <f t="shared" si="3"/>
        <v>2544.1506246153849</v>
      </c>
    </row>
    <row r="30" spans="1:17" ht="24" customHeight="1">
      <c r="A30" s="1120"/>
      <c r="B30" s="1123"/>
      <c r="C30" s="1126"/>
      <c r="D30" s="214">
        <v>3</v>
      </c>
      <c r="E30" s="466">
        <f>E29*1.3</f>
        <v>4.16</v>
      </c>
      <c r="F30" s="466">
        <f>F29*1.3</f>
        <v>4.16</v>
      </c>
      <c r="G30" s="466">
        <f>G29*1.3</f>
        <v>0.69680000000000009</v>
      </c>
      <c r="H30" s="466">
        <f>H29*1.3</f>
        <v>1.04</v>
      </c>
      <c r="I30" s="467" t="s">
        <v>438</v>
      </c>
      <c r="J30" s="466">
        <f>J29*1.3</f>
        <v>0.93475200000000014</v>
      </c>
      <c r="K30" s="438">
        <f t="shared" si="5"/>
        <v>582.4</v>
      </c>
      <c r="L30" s="438">
        <f t="shared" si="2"/>
        <v>998.40000000000009</v>
      </c>
      <c r="M30" s="461">
        <f t="shared" si="6"/>
        <v>139.58333333333334</v>
      </c>
      <c r="N30" s="438">
        <f t="shared" si="7"/>
        <v>66.56</v>
      </c>
      <c r="O30" s="467" t="s">
        <v>438</v>
      </c>
      <c r="P30" s="438">
        <f t="shared" si="4"/>
        <v>1431.1053120000001</v>
      </c>
      <c r="Q30" s="468">
        <f t="shared" si="3"/>
        <v>3307.3958120000002</v>
      </c>
    </row>
    <row r="31" spans="1:17" ht="18" customHeight="1">
      <c r="A31" s="1118" t="s">
        <v>275</v>
      </c>
      <c r="B31" s="1121" t="s">
        <v>276</v>
      </c>
      <c r="C31" s="1124" t="s">
        <v>273</v>
      </c>
      <c r="D31" s="214">
        <v>1</v>
      </c>
      <c r="E31" s="466">
        <f>E32*0.8</f>
        <v>48</v>
      </c>
      <c r="F31" s="466">
        <f>F32*0.8</f>
        <v>48</v>
      </c>
      <c r="G31" s="466">
        <f>G32*0.8</f>
        <v>8.0400000000000009</v>
      </c>
      <c r="H31" s="466">
        <f>H32*0.8</f>
        <v>12</v>
      </c>
      <c r="I31" s="467" t="s">
        <v>438</v>
      </c>
      <c r="J31" s="466">
        <f>J32*0.8</f>
        <v>10.785600000000002</v>
      </c>
      <c r="K31" s="438">
        <f t="shared" si="5"/>
        <v>6720</v>
      </c>
      <c r="L31" s="438">
        <f t="shared" si="2"/>
        <v>11520</v>
      </c>
      <c r="M31" s="461">
        <f t="shared" si="6"/>
        <v>1610.5769230769233</v>
      </c>
      <c r="N31" s="438">
        <f t="shared" si="7"/>
        <v>768</v>
      </c>
      <c r="O31" s="467" t="s">
        <v>438</v>
      </c>
      <c r="P31" s="438">
        <f t="shared" si="4"/>
        <v>16512.753600000004</v>
      </c>
      <c r="Q31" s="468">
        <f t="shared" si="3"/>
        <v>38162.259369230771</v>
      </c>
    </row>
    <row r="32" spans="1:17" ht="18" customHeight="1">
      <c r="A32" s="1119"/>
      <c r="B32" s="1122"/>
      <c r="C32" s="1125"/>
      <c r="D32" s="214">
        <v>2</v>
      </c>
      <c r="E32" s="466">
        <v>60</v>
      </c>
      <c r="F32" s="466">
        <v>60</v>
      </c>
      <c r="G32" s="466">
        <v>10.050000000000001</v>
      </c>
      <c r="H32" s="466">
        <v>15</v>
      </c>
      <c r="I32" s="467"/>
      <c r="J32" s="466">
        <v>13.482000000000001</v>
      </c>
      <c r="K32" s="438">
        <f t="shared" si="5"/>
        <v>8400</v>
      </c>
      <c r="L32" s="438">
        <f t="shared" si="2"/>
        <v>14400</v>
      </c>
      <c r="M32" s="461">
        <f t="shared" si="6"/>
        <v>2013.221153846154</v>
      </c>
      <c r="N32" s="438">
        <f t="shared" si="7"/>
        <v>960</v>
      </c>
      <c r="O32" s="467" t="s">
        <v>438</v>
      </c>
      <c r="P32" s="438">
        <f t="shared" si="4"/>
        <v>20640.942000000003</v>
      </c>
      <c r="Q32" s="468">
        <f t="shared" si="3"/>
        <v>47702.824211538464</v>
      </c>
    </row>
    <row r="33" spans="1:17" ht="18" customHeight="1">
      <c r="A33" s="1120"/>
      <c r="B33" s="1123"/>
      <c r="C33" s="1126"/>
      <c r="D33" s="214">
        <v>3</v>
      </c>
      <c r="E33" s="466">
        <f>E32*1.3</f>
        <v>78</v>
      </c>
      <c r="F33" s="466">
        <f>F32*1.3</f>
        <v>78</v>
      </c>
      <c r="G33" s="466">
        <f>G32*1.3</f>
        <v>13.065000000000001</v>
      </c>
      <c r="H33" s="466">
        <f>H32*1.3</f>
        <v>19.5</v>
      </c>
      <c r="I33" s="467" t="s">
        <v>438</v>
      </c>
      <c r="J33" s="466">
        <f>J32*1.3</f>
        <v>17.526600000000002</v>
      </c>
      <c r="K33" s="438">
        <f t="shared" si="5"/>
        <v>10920</v>
      </c>
      <c r="L33" s="438">
        <f t="shared" si="2"/>
        <v>18720</v>
      </c>
      <c r="M33" s="461">
        <f t="shared" si="6"/>
        <v>2617.1875</v>
      </c>
      <c r="N33" s="438">
        <f t="shared" si="7"/>
        <v>1248</v>
      </c>
      <c r="O33" s="467" t="s">
        <v>438</v>
      </c>
      <c r="P33" s="438">
        <f t="shared" si="4"/>
        <v>26833.224600000001</v>
      </c>
      <c r="Q33" s="468">
        <f t="shared" si="3"/>
        <v>62013.671475000003</v>
      </c>
    </row>
    <row r="34" spans="1:17" ht="18" customHeight="1">
      <c r="A34" s="203" t="s">
        <v>277</v>
      </c>
      <c r="B34" s="208" t="s">
        <v>278</v>
      </c>
      <c r="C34" s="180" t="s">
        <v>269</v>
      </c>
      <c r="D34" s="420" t="s">
        <v>437</v>
      </c>
      <c r="E34" s="466">
        <v>0.16</v>
      </c>
      <c r="F34" s="466">
        <v>0.16</v>
      </c>
      <c r="G34" s="466">
        <v>0.03</v>
      </c>
      <c r="H34" s="466">
        <v>0.04</v>
      </c>
      <c r="I34" s="467" t="s">
        <v>438</v>
      </c>
      <c r="J34" s="466">
        <v>0.04</v>
      </c>
      <c r="K34" s="438">
        <f t="shared" si="5"/>
        <v>22.400000000000002</v>
      </c>
      <c r="L34" s="438">
        <f>F34*$L$8</f>
        <v>38.4</v>
      </c>
      <c r="M34" s="461">
        <f t="shared" si="6"/>
        <v>6.0096153846153841</v>
      </c>
      <c r="N34" s="438">
        <f t="shared" si="7"/>
        <v>2.56</v>
      </c>
      <c r="O34" s="467" t="s">
        <v>438</v>
      </c>
      <c r="P34" s="438">
        <f t="shared" si="4"/>
        <v>61.24</v>
      </c>
      <c r="Q34" s="468">
        <f t="shared" si="3"/>
        <v>134.07809615384616</v>
      </c>
    </row>
    <row r="35" spans="1:17" ht="18" customHeight="1">
      <c r="A35" s="200" t="s">
        <v>9</v>
      </c>
      <c r="B35" s="199" t="s">
        <v>279</v>
      </c>
      <c r="C35" s="180"/>
      <c r="D35" s="214"/>
      <c r="E35" s="466"/>
      <c r="F35" s="466"/>
      <c r="G35" s="466"/>
      <c r="H35" s="466"/>
      <c r="I35" s="466"/>
      <c r="J35" s="466"/>
      <c r="K35" s="438"/>
      <c r="L35" s="438"/>
      <c r="M35" s="461"/>
      <c r="N35" s="438"/>
      <c r="O35" s="438"/>
      <c r="P35" s="438"/>
      <c r="Q35" s="468">
        <f t="shared" si="3"/>
        <v>0</v>
      </c>
    </row>
    <row r="36" spans="1:17" ht="18" customHeight="1">
      <c r="A36" s="1118">
        <v>1</v>
      </c>
      <c r="B36" s="1121" t="s">
        <v>280</v>
      </c>
      <c r="C36" s="1124" t="s">
        <v>273</v>
      </c>
      <c r="D36" s="214">
        <v>1</v>
      </c>
      <c r="E36" s="466">
        <f t="shared" ref="E36:J36" si="8">E37*0.8</f>
        <v>25.6</v>
      </c>
      <c r="F36" s="466">
        <f t="shared" si="8"/>
        <v>25.6</v>
      </c>
      <c r="G36" s="466">
        <f t="shared" si="8"/>
        <v>4.2880000000000003</v>
      </c>
      <c r="H36" s="466">
        <f t="shared" si="8"/>
        <v>6.4</v>
      </c>
      <c r="I36" s="466">
        <f t="shared" si="8"/>
        <v>0.8</v>
      </c>
      <c r="J36" s="466">
        <f t="shared" si="8"/>
        <v>5.752320000000001</v>
      </c>
      <c r="K36" s="438">
        <f t="shared" si="5"/>
        <v>3584</v>
      </c>
      <c r="L36" s="438">
        <f t="shared" si="2"/>
        <v>6144</v>
      </c>
      <c r="M36" s="461">
        <f t="shared" ref="M36:M44" si="9">G36*$M$8</f>
        <v>858.97435897435901</v>
      </c>
      <c r="N36" s="438">
        <f t="shared" ref="N36:N44" si="10">H36*$N$8</f>
        <v>409.6</v>
      </c>
      <c r="O36" s="438">
        <f t="shared" ref="O36:O41" si="11">I36*$O$8</f>
        <v>615.20000000000005</v>
      </c>
      <c r="P36" s="438">
        <f t="shared" si="4"/>
        <v>8806.8019200000017</v>
      </c>
      <c r="Q36" s="468">
        <f t="shared" si="3"/>
        <v>20999.164996923078</v>
      </c>
    </row>
    <row r="37" spans="1:17" ht="18" customHeight="1">
      <c r="A37" s="1119"/>
      <c r="B37" s="1122"/>
      <c r="C37" s="1125"/>
      <c r="D37" s="214">
        <v>2</v>
      </c>
      <c r="E37" s="466">
        <v>32</v>
      </c>
      <c r="F37" s="466">
        <v>32</v>
      </c>
      <c r="G37" s="466">
        <v>5.36</v>
      </c>
      <c r="H37" s="466">
        <v>8</v>
      </c>
      <c r="I37" s="466">
        <v>1</v>
      </c>
      <c r="J37" s="466">
        <v>7.1904000000000012</v>
      </c>
      <c r="K37" s="438">
        <f t="shared" si="5"/>
        <v>4480</v>
      </c>
      <c r="L37" s="438">
        <f t="shared" si="2"/>
        <v>7680</v>
      </c>
      <c r="M37" s="461">
        <f t="shared" si="9"/>
        <v>1073.7179487179487</v>
      </c>
      <c r="N37" s="438">
        <f t="shared" si="10"/>
        <v>512</v>
      </c>
      <c r="O37" s="438">
        <f t="shared" si="11"/>
        <v>769</v>
      </c>
      <c r="P37" s="438">
        <f t="shared" si="4"/>
        <v>11008.502400000001</v>
      </c>
      <c r="Q37" s="468">
        <f t="shared" si="3"/>
        <v>26248.956246153848</v>
      </c>
    </row>
    <row r="38" spans="1:17" ht="18" customHeight="1">
      <c r="A38" s="1120"/>
      <c r="B38" s="1123"/>
      <c r="C38" s="1126"/>
      <c r="D38" s="214">
        <v>3</v>
      </c>
      <c r="E38" s="466">
        <f t="shared" ref="E38:J38" si="12">E37*1.3</f>
        <v>41.6</v>
      </c>
      <c r="F38" s="466">
        <f t="shared" si="12"/>
        <v>41.6</v>
      </c>
      <c r="G38" s="466">
        <f t="shared" si="12"/>
        <v>6.9680000000000009</v>
      </c>
      <c r="H38" s="466">
        <f t="shared" si="12"/>
        <v>10.4</v>
      </c>
      <c r="I38" s="466">
        <f t="shared" si="12"/>
        <v>1.3</v>
      </c>
      <c r="J38" s="466">
        <f t="shared" si="12"/>
        <v>9.3475200000000012</v>
      </c>
      <c r="K38" s="438">
        <f t="shared" si="5"/>
        <v>5824</v>
      </c>
      <c r="L38" s="438">
        <f t="shared" si="2"/>
        <v>9984</v>
      </c>
      <c r="M38" s="461">
        <f t="shared" si="9"/>
        <v>1395.8333333333335</v>
      </c>
      <c r="N38" s="438">
        <f t="shared" si="10"/>
        <v>665.6</v>
      </c>
      <c r="O38" s="438">
        <f t="shared" si="11"/>
        <v>999.7</v>
      </c>
      <c r="P38" s="438">
        <f t="shared" si="4"/>
        <v>14311.053120000002</v>
      </c>
      <c r="Q38" s="468">
        <f t="shared" si="3"/>
        <v>34123.643120000001</v>
      </c>
    </row>
    <row r="39" spans="1:17" ht="18" customHeight="1">
      <c r="A39" s="1118">
        <v>2</v>
      </c>
      <c r="B39" s="1121" t="s">
        <v>281</v>
      </c>
      <c r="C39" s="1124" t="s">
        <v>269</v>
      </c>
      <c r="D39" s="214">
        <v>1</v>
      </c>
      <c r="E39" s="466">
        <f t="shared" ref="E39:J39" si="13">E40*0.8</f>
        <v>34.56</v>
      </c>
      <c r="F39" s="466">
        <f t="shared" si="13"/>
        <v>34.56</v>
      </c>
      <c r="G39" s="466">
        <f t="shared" si="13"/>
        <v>5.7888000000000011</v>
      </c>
      <c r="H39" s="466">
        <f t="shared" si="13"/>
        <v>8.64</v>
      </c>
      <c r="I39" s="466">
        <f t="shared" si="13"/>
        <v>0.8</v>
      </c>
      <c r="J39" s="466">
        <f t="shared" si="13"/>
        <v>7.7656320000000028</v>
      </c>
      <c r="K39" s="438">
        <f t="shared" si="5"/>
        <v>4838.4000000000005</v>
      </c>
      <c r="L39" s="438">
        <f t="shared" si="2"/>
        <v>8294.4000000000015</v>
      </c>
      <c r="M39" s="461">
        <f t="shared" si="9"/>
        <v>1159.6153846153848</v>
      </c>
      <c r="N39" s="438">
        <f t="shared" si="10"/>
        <v>552.96</v>
      </c>
      <c r="O39" s="438">
        <f t="shared" si="11"/>
        <v>615.20000000000005</v>
      </c>
      <c r="P39" s="438">
        <f t="shared" si="4"/>
        <v>11889.182592000005</v>
      </c>
      <c r="Q39" s="468">
        <f t="shared" si="3"/>
        <v>28122.786745846162</v>
      </c>
    </row>
    <row r="40" spans="1:17" ht="18" customHeight="1">
      <c r="A40" s="1119"/>
      <c r="B40" s="1122"/>
      <c r="C40" s="1125"/>
      <c r="D40" s="214">
        <v>2</v>
      </c>
      <c r="E40" s="466">
        <v>43.2</v>
      </c>
      <c r="F40" s="466">
        <v>43.2</v>
      </c>
      <c r="G40" s="466">
        <v>7.2360000000000007</v>
      </c>
      <c r="H40" s="466">
        <v>10.8</v>
      </c>
      <c r="I40" s="466">
        <v>1</v>
      </c>
      <c r="J40" s="466">
        <v>9.7070400000000028</v>
      </c>
      <c r="K40" s="438">
        <f t="shared" si="5"/>
        <v>6048</v>
      </c>
      <c r="L40" s="438">
        <f t="shared" si="2"/>
        <v>10368</v>
      </c>
      <c r="M40" s="461">
        <f t="shared" si="9"/>
        <v>1449.5192307692309</v>
      </c>
      <c r="N40" s="438">
        <f t="shared" si="10"/>
        <v>691.2</v>
      </c>
      <c r="O40" s="438">
        <f t="shared" si="11"/>
        <v>769</v>
      </c>
      <c r="P40" s="438">
        <f t="shared" si="4"/>
        <v>14861.478240000004</v>
      </c>
      <c r="Q40" s="468">
        <f t="shared" si="3"/>
        <v>35153.483432307694</v>
      </c>
    </row>
    <row r="41" spans="1:17" ht="18" customHeight="1">
      <c r="A41" s="1120"/>
      <c r="B41" s="1123"/>
      <c r="C41" s="1126"/>
      <c r="D41" s="214">
        <v>3</v>
      </c>
      <c r="E41" s="466">
        <f t="shared" ref="E41:J41" si="14">E40*1.3</f>
        <v>56.160000000000004</v>
      </c>
      <c r="F41" s="466">
        <f t="shared" si="14"/>
        <v>56.160000000000004</v>
      </c>
      <c r="G41" s="466">
        <f t="shared" si="14"/>
        <v>9.4068000000000005</v>
      </c>
      <c r="H41" s="466">
        <f t="shared" si="14"/>
        <v>14.040000000000001</v>
      </c>
      <c r="I41" s="466">
        <f t="shared" si="14"/>
        <v>1.3</v>
      </c>
      <c r="J41" s="466">
        <f t="shared" si="14"/>
        <v>12.619152000000003</v>
      </c>
      <c r="K41" s="438">
        <f t="shared" si="5"/>
        <v>7862.4000000000005</v>
      </c>
      <c r="L41" s="438">
        <f t="shared" si="2"/>
        <v>13478.400000000001</v>
      </c>
      <c r="M41" s="461">
        <f t="shared" si="9"/>
        <v>1884.375</v>
      </c>
      <c r="N41" s="438">
        <f t="shared" si="10"/>
        <v>898.56000000000006</v>
      </c>
      <c r="O41" s="438">
        <f t="shared" si="11"/>
        <v>999.7</v>
      </c>
      <c r="P41" s="438">
        <f t="shared" si="4"/>
        <v>19319.921712000007</v>
      </c>
      <c r="Q41" s="468">
        <f t="shared" si="3"/>
        <v>45699.528462000017</v>
      </c>
    </row>
    <row r="42" spans="1:17" ht="18" customHeight="1">
      <c r="A42" s="1118">
        <v>3</v>
      </c>
      <c r="B42" s="1121" t="s">
        <v>282</v>
      </c>
      <c r="C42" s="1124" t="s">
        <v>269</v>
      </c>
      <c r="D42" s="214">
        <v>1</v>
      </c>
      <c r="E42" s="466">
        <f>E43*0.8</f>
        <v>3.2</v>
      </c>
      <c r="F42" s="466">
        <f>F43*0.8</f>
        <v>3.2</v>
      </c>
      <c r="G42" s="466">
        <f>G43*0.8</f>
        <v>0.53600000000000003</v>
      </c>
      <c r="H42" s="466">
        <f>H43*0.8</f>
        <v>0.8</v>
      </c>
      <c r="I42" s="467" t="s">
        <v>438</v>
      </c>
      <c r="J42" s="466">
        <f>J43*0.8</f>
        <v>0.71904000000000012</v>
      </c>
      <c r="K42" s="438">
        <f t="shared" si="5"/>
        <v>448</v>
      </c>
      <c r="L42" s="438">
        <f t="shared" si="2"/>
        <v>768</v>
      </c>
      <c r="M42" s="461">
        <f t="shared" si="9"/>
        <v>107.37179487179488</v>
      </c>
      <c r="N42" s="438">
        <f t="shared" si="10"/>
        <v>51.2</v>
      </c>
      <c r="O42" s="467" t="s">
        <v>438</v>
      </c>
      <c r="P42" s="438">
        <f t="shared" si="4"/>
        <v>1100.8502400000002</v>
      </c>
      <c r="Q42" s="468">
        <f t="shared" si="3"/>
        <v>2544.1506246153849</v>
      </c>
    </row>
    <row r="43" spans="1:17" ht="18" customHeight="1">
      <c r="A43" s="1119"/>
      <c r="B43" s="1122"/>
      <c r="C43" s="1125"/>
      <c r="D43" s="214">
        <v>2</v>
      </c>
      <c r="E43" s="466">
        <v>4</v>
      </c>
      <c r="F43" s="466">
        <v>4</v>
      </c>
      <c r="G43" s="466">
        <v>0.67</v>
      </c>
      <c r="H43" s="466">
        <v>1</v>
      </c>
      <c r="I43" s="467" t="s">
        <v>438</v>
      </c>
      <c r="J43" s="466">
        <v>0.89880000000000015</v>
      </c>
      <c r="K43" s="438">
        <f t="shared" si="5"/>
        <v>560</v>
      </c>
      <c r="L43" s="438">
        <f t="shared" si="2"/>
        <v>960</v>
      </c>
      <c r="M43" s="461">
        <f t="shared" si="9"/>
        <v>134.21474358974359</v>
      </c>
      <c r="N43" s="438">
        <f t="shared" si="10"/>
        <v>64</v>
      </c>
      <c r="O43" s="467" t="s">
        <v>438</v>
      </c>
      <c r="P43" s="438">
        <f t="shared" si="4"/>
        <v>1376.0628000000002</v>
      </c>
      <c r="Q43" s="468">
        <f t="shared" si="3"/>
        <v>3180.1882807692309</v>
      </c>
    </row>
    <row r="44" spans="1:17" ht="18" customHeight="1">
      <c r="A44" s="1120"/>
      <c r="B44" s="1123"/>
      <c r="C44" s="1126"/>
      <c r="D44" s="214">
        <v>3</v>
      </c>
      <c r="E44" s="466">
        <f>E43*1.3</f>
        <v>5.2</v>
      </c>
      <c r="F44" s="466">
        <f>F43*1.3</f>
        <v>5.2</v>
      </c>
      <c r="G44" s="466">
        <f>G43*1.3</f>
        <v>0.87100000000000011</v>
      </c>
      <c r="H44" s="466">
        <f>H43*1.3</f>
        <v>1.3</v>
      </c>
      <c r="I44" s="467" t="s">
        <v>438</v>
      </c>
      <c r="J44" s="466">
        <f>J43*1.3</f>
        <v>1.1684400000000001</v>
      </c>
      <c r="K44" s="438">
        <f t="shared" si="5"/>
        <v>728</v>
      </c>
      <c r="L44" s="438">
        <f t="shared" si="2"/>
        <v>1248</v>
      </c>
      <c r="M44" s="461">
        <f t="shared" si="9"/>
        <v>174.47916666666669</v>
      </c>
      <c r="N44" s="438">
        <f t="shared" si="10"/>
        <v>83.2</v>
      </c>
      <c r="O44" s="467" t="s">
        <v>438</v>
      </c>
      <c r="P44" s="438">
        <f t="shared" si="4"/>
        <v>1788.8816400000003</v>
      </c>
      <c r="Q44" s="468">
        <f t="shared" si="3"/>
        <v>4134.2447650000004</v>
      </c>
    </row>
    <row r="45" spans="1:17" ht="18" customHeight="1">
      <c r="A45" s="200" t="s">
        <v>11</v>
      </c>
      <c r="B45" s="462" t="s">
        <v>283</v>
      </c>
      <c r="C45" s="469"/>
      <c r="D45" s="214"/>
      <c r="E45" s="466"/>
      <c r="F45" s="466"/>
      <c r="G45" s="466"/>
      <c r="H45" s="466"/>
      <c r="I45" s="466"/>
      <c r="J45" s="466"/>
      <c r="K45" s="438"/>
      <c r="L45" s="438"/>
      <c r="M45" s="461"/>
      <c r="N45" s="438"/>
      <c r="O45" s="438"/>
      <c r="P45" s="438"/>
      <c r="Q45" s="468">
        <f t="shared" si="3"/>
        <v>0</v>
      </c>
    </row>
    <row r="46" spans="1:17" ht="18" customHeight="1">
      <c r="A46" s="1118">
        <v>1</v>
      </c>
      <c r="B46" s="1121" t="s">
        <v>284</v>
      </c>
      <c r="C46" s="1124" t="s">
        <v>269</v>
      </c>
      <c r="D46" s="214">
        <v>1</v>
      </c>
      <c r="E46" s="466"/>
      <c r="F46" s="466"/>
      <c r="G46" s="466"/>
      <c r="H46" s="466"/>
      <c r="I46" s="467"/>
      <c r="J46" s="466"/>
      <c r="K46" s="438">
        <f t="shared" si="5"/>
        <v>0</v>
      </c>
      <c r="L46" s="438">
        <f t="shared" si="2"/>
        <v>0</v>
      </c>
      <c r="M46" s="461">
        <f t="shared" ref="M46:M51" si="15">G46*$M$8</f>
        <v>0</v>
      </c>
      <c r="N46" s="438">
        <f t="shared" ref="N46:N51" si="16">H46*$N$8</f>
        <v>0</v>
      </c>
      <c r="O46" s="467" t="s">
        <v>438</v>
      </c>
      <c r="P46" s="438">
        <f t="shared" si="4"/>
        <v>0</v>
      </c>
      <c r="Q46" s="468">
        <f t="shared" si="3"/>
        <v>0</v>
      </c>
    </row>
    <row r="47" spans="1:17" ht="18" customHeight="1">
      <c r="A47" s="1119"/>
      <c r="B47" s="1122"/>
      <c r="C47" s="1125"/>
      <c r="D47" s="420" t="s">
        <v>437</v>
      </c>
      <c r="E47" s="466">
        <v>16</v>
      </c>
      <c r="F47" s="466">
        <v>16</v>
      </c>
      <c r="G47" s="466">
        <v>2.68</v>
      </c>
      <c r="H47" s="466">
        <v>4</v>
      </c>
      <c r="I47" s="467"/>
      <c r="J47" s="466">
        <v>3.5952000000000006</v>
      </c>
      <c r="K47" s="438">
        <f t="shared" si="5"/>
        <v>2240</v>
      </c>
      <c r="L47" s="438">
        <f t="shared" si="2"/>
        <v>3840</v>
      </c>
      <c r="M47" s="461">
        <f t="shared" si="15"/>
        <v>536.85897435897436</v>
      </c>
      <c r="N47" s="438">
        <f t="shared" si="16"/>
        <v>256</v>
      </c>
      <c r="O47" s="467" t="s">
        <v>438</v>
      </c>
      <c r="P47" s="438">
        <f t="shared" si="4"/>
        <v>5504.2512000000006</v>
      </c>
      <c r="Q47" s="468">
        <f t="shared" si="3"/>
        <v>12720.753123076924</v>
      </c>
    </row>
    <row r="48" spans="1:17" ht="18" customHeight="1">
      <c r="A48" s="1120"/>
      <c r="B48" s="1123"/>
      <c r="C48" s="1126"/>
      <c r="D48" s="214">
        <v>3</v>
      </c>
      <c r="E48" s="466"/>
      <c r="F48" s="466"/>
      <c r="G48" s="466"/>
      <c r="H48" s="466"/>
      <c r="I48" s="467"/>
      <c r="J48" s="466"/>
      <c r="K48" s="438">
        <f t="shared" si="5"/>
        <v>0</v>
      </c>
      <c r="L48" s="438">
        <f t="shared" si="2"/>
        <v>0</v>
      </c>
      <c r="M48" s="461">
        <f t="shared" si="15"/>
        <v>0</v>
      </c>
      <c r="N48" s="438">
        <f t="shared" si="16"/>
        <v>0</v>
      </c>
      <c r="O48" s="467" t="s">
        <v>438</v>
      </c>
      <c r="P48" s="438">
        <f t="shared" si="4"/>
        <v>0</v>
      </c>
      <c r="Q48" s="468">
        <f t="shared" si="3"/>
        <v>0</v>
      </c>
    </row>
    <row r="49" spans="1:17" ht="18" customHeight="1">
      <c r="A49" s="1118">
        <v>2</v>
      </c>
      <c r="B49" s="1121" t="s">
        <v>285</v>
      </c>
      <c r="C49" s="1124" t="s">
        <v>269</v>
      </c>
      <c r="D49" s="214">
        <v>1</v>
      </c>
      <c r="E49" s="466"/>
      <c r="F49" s="466"/>
      <c r="G49" s="466"/>
      <c r="H49" s="466"/>
      <c r="I49" s="467"/>
      <c r="J49" s="466"/>
      <c r="K49" s="438">
        <f t="shared" si="5"/>
        <v>0</v>
      </c>
      <c r="L49" s="438">
        <f t="shared" si="2"/>
        <v>0</v>
      </c>
      <c r="M49" s="461">
        <f t="shared" si="15"/>
        <v>0</v>
      </c>
      <c r="N49" s="438">
        <f t="shared" si="16"/>
        <v>0</v>
      </c>
      <c r="O49" s="467" t="s">
        <v>438</v>
      </c>
      <c r="P49" s="438">
        <f t="shared" si="4"/>
        <v>0</v>
      </c>
      <c r="Q49" s="468">
        <f t="shared" si="3"/>
        <v>0</v>
      </c>
    </row>
    <row r="50" spans="1:17" ht="18" customHeight="1">
      <c r="A50" s="1119"/>
      <c r="B50" s="1122"/>
      <c r="C50" s="1125"/>
      <c r="D50" s="420" t="s">
        <v>437</v>
      </c>
      <c r="E50" s="466">
        <v>12.8</v>
      </c>
      <c r="F50" s="466">
        <v>12.8</v>
      </c>
      <c r="G50" s="466">
        <v>2.1440000000000001</v>
      </c>
      <c r="H50" s="466">
        <v>3.2</v>
      </c>
      <c r="I50" s="467"/>
      <c r="J50" s="466">
        <v>2.8761600000000005</v>
      </c>
      <c r="K50" s="438">
        <f t="shared" si="5"/>
        <v>1792</v>
      </c>
      <c r="L50" s="438">
        <f t="shared" si="2"/>
        <v>3072</v>
      </c>
      <c r="M50" s="461">
        <f t="shared" si="15"/>
        <v>429.4871794871795</v>
      </c>
      <c r="N50" s="438">
        <f t="shared" si="16"/>
        <v>204.8</v>
      </c>
      <c r="O50" s="467" t="s">
        <v>438</v>
      </c>
      <c r="P50" s="438">
        <f t="shared" si="4"/>
        <v>4403.4009600000009</v>
      </c>
      <c r="Q50" s="468">
        <f t="shared" si="3"/>
        <v>10176.60249846154</v>
      </c>
    </row>
    <row r="51" spans="1:17" ht="18" customHeight="1">
      <c r="A51" s="1120"/>
      <c r="B51" s="1123"/>
      <c r="C51" s="1126"/>
      <c r="D51" s="214">
        <v>3</v>
      </c>
      <c r="E51" s="466"/>
      <c r="F51" s="466"/>
      <c r="G51" s="466"/>
      <c r="H51" s="466"/>
      <c r="I51" s="467"/>
      <c r="J51" s="466"/>
      <c r="K51" s="438">
        <f t="shared" si="5"/>
        <v>0</v>
      </c>
      <c r="L51" s="438">
        <f t="shared" si="2"/>
        <v>0</v>
      </c>
      <c r="M51" s="461">
        <f t="shared" si="15"/>
        <v>0</v>
      </c>
      <c r="N51" s="438">
        <f t="shared" si="16"/>
        <v>0</v>
      </c>
      <c r="O51" s="467" t="s">
        <v>438</v>
      </c>
      <c r="P51" s="438">
        <f t="shared" si="4"/>
        <v>0</v>
      </c>
      <c r="Q51" s="468">
        <f t="shared" si="3"/>
        <v>0</v>
      </c>
    </row>
    <row r="52" spans="1:17" ht="18" customHeight="1">
      <c r="A52" s="200" t="s">
        <v>14</v>
      </c>
      <c r="B52" s="462" t="s">
        <v>286</v>
      </c>
      <c r="C52" s="469"/>
      <c r="D52" s="214"/>
      <c r="E52" s="466"/>
      <c r="F52" s="466"/>
      <c r="G52" s="466"/>
      <c r="H52" s="466"/>
      <c r="I52" s="466"/>
      <c r="J52" s="466"/>
      <c r="K52" s="438"/>
      <c r="L52" s="438"/>
      <c r="M52" s="461"/>
      <c r="N52" s="438"/>
      <c r="O52" s="438"/>
      <c r="P52" s="438"/>
      <c r="Q52" s="468">
        <f t="shared" si="3"/>
        <v>0</v>
      </c>
    </row>
    <row r="53" spans="1:17" ht="18" customHeight="1">
      <c r="A53" s="200">
        <v>1</v>
      </c>
      <c r="B53" s="210" t="s">
        <v>287</v>
      </c>
      <c r="C53" s="210"/>
      <c r="D53" s="214"/>
      <c r="E53" s="466"/>
      <c r="F53" s="466"/>
      <c r="G53" s="466"/>
      <c r="H53" s="466"/>
      <c r="I53" s="466"/>
      <c r="J53" s="466"/>
      <c r="K53" s="438"/>
      <c r="L53" s="438"/>
      <c r="M53" s="461"/>
      <c r="N53" s="438"/>
      <c r="O53" s="438"/>
      <c r="P53" s="438"/>
      <c r="Q53" s="468">
        <f t="shared" si="3"/>
        <v>0</v>
      </c>
    </row>
    <row r="54" spans="1:17" ht="18" customHeight="1">
      <c r="A54" s="1096" t="s">
        <v>246</v>
      </c>
      <c r="B54" s="1097" t="s">
        <v>288</v>
      </c>
      <c r="C54" s="1098" t="s">
        <v>269</v>
      </c>
      <c r="D54" s="214">
        <v>1</v>
      </c>
      <c r="E54" s="466">
        <f t="shared" ref="E54:J54" si="17">E55*0.8</f>
        <v>38.400000000000006</v>
      </c>
      <c r="F54" s="466">
        <f t="shared" si="17"/>
        <v>38.400000000000006</v>
      </c>
      <c r="G54" s="466">
        <f t="shared" si="17"/>
        <v>6.4320000000000013</v>
      </c>
      <c r="H54" s="439">
        <f t="shared" si="17"/>
        <v>9.6000000000000014</v>
      </c>
      <c r="I54" s="439">
        <f t="shared" si="17"/>
        <v>0.8</v>
      </c>
      <c r="J54" s="466">
        <f t="shared" si="17"/>
        <v>8.6284800000000015</v>
      </c>
      <c r="K54" s="438">
        <f t="shared" si="5"/>
        <v>5376.0000000000009</v>
      </c>
      <c r="L54" s="438">
        <f t="shared" si="2"/>
        <v>9216.0000000000018</v>
      </c>
      <c r="M54" s="461">
        <f t="shared" ref="M54:M62" si="18">G54*$M$8</f>
        <v>1288.4615384615388</v>
      </c>
      <c r="N54" s="438">
        <f>H54*$N$8</f>
        <v>614.40000000000009</v>
      </c>
      <c r="O54" s="438">
        <f>I54*$O$8</f>
        <v>615.20000000000005</v>
      </c>
      <c r="P54" s="438">
        <f t="shared" si="4"/>
        <v>13210.202880000003</v>
      </c>
      <c r="Q54" s="468">
        <f t="shared" si="3"/>
        <v>31175.767495384629</v>
      </c>
    </row>
    <row r="55" spans="1:17" ht="18" customHeight="1">
      <c r="A55" s="1096"/>
      <c r="B55" s="1097"/>
      <c r="C55" s="1098"/>
      <c r="D55" s="214">
        <v>2</v>
      </c>
      <c r="E55" s="466">
        <v>48</v>
      </c>
      <c r="F55" s="466">
        <v>48</v>
      </c>
      <c r="G55" s="466">
        <v>8.0400000000000009</v>
      </c>
      <c r="H55" s="439">
        <v>12</v>
      </c>
      <c r="I55" s="439">
        <v>1</v>
      </c>
      <c r="J55" s="466">
        <v>10.785600000000002</v>
      </c>
      <c r="K55" s="438">
        <f t="shared" si="5"/>
        <v>6720</v>
      </c>
      <c r="L55" s="438">
        <f t="shared" si="2"/>
        <v>11520</v>
      </c>
      <c r="M55" s="461">
        <f t="shared" si="18"/>
        <v>1610.5769230769233</v>
      </c>
      <c r="N55" s="438">
        <f t="shared" ref="N55:N62" si="19">H55*$N$8</f>
        <v>768</v>
      </c>
      <c r="O55" s="438">
        <f t="shared" ref="O55:O62" si="20">I55*$O$8</f>
        <v>769</v>
      </c>
      <c r="P55" s="438">
        <f t="shared" si="4"/>
        <v>16512.753600000004</v>
      </c>
      <c r="Q55" s="468">
        <f t="shared" si="3"/>
        <v>38969.709369230768</v>
      </c>
    </row>
    <row r="56" spans="1:17" ht="18" customHeight="1">
      <c r="A56" s="1096"/>
      <c r="B56" s="1097"/>
      <c r="C56" s="1098"/>
      <c r="D56" s="214">
        <v>3</v>
      </c>
      <c r="E56" s="466">
        <f t="shared" ref="E56:J56" si="21">E55*1.3</f>
        <v>62.400000000000006</v>
      </c>
      <c r="F56" s="466">
        <f t="shared" si="21"/>
        <v>62.400000000000006</v>
      </c>
      <c r="G56" s="466">
        <f t="shared" si="21"/>
        <v>10.452000000000002</v>
      </c>
      <c r="H56" s="439">
        <f t="shared" si="21"/>
        <v>15.600000000000001</v>
      </c>
      <c r="I56" s="439">
        <f t="shared" si="21"/>
        <v>1.3</v>
      </c>
      <c r="J56" s="466">
        <f t="shared" si="21"/>
        <v>14.021280000000003</v>
      </c>
      <c r="K56" s="438">
        <f t="shared" si="5"/>
        <v>8736</v>
      </c>
      <c r="L56" s="438">
        <f t="shared" si="2"/>
        <v>14976.000000000002</v>
      </c>
      <c r="M56" s="461">
        <f t="shared" si="18"/>
        <v>2093.7500000000005</v>
      </c>
      <c r="N56" s="438">
        <f t="shared" si="19"/>
        <v>998.40000000000009</v>
      </c>
      <c r="O56" s="438">
        <f t="shared" si="20"/>
        <v>999.7</v>
      </c>
      <c r="P56" s="438">
        <f t="shared" si="4"/>
        <v>21466.579680000003</v>
      </c>
      <c r="Q56" s="468">
        <f t="shared" si="3"/>
        <v>50660.622180000006</v>
      </c>
    </row>
    <row r="57" spans="1:17" ht="18" customHeight="1">
      <c r="A57" s="1096" t="s">
        <v>247</v>
      </c>
      <c r="B57" s="1097" t="s">
        <v>289</v>
      </c>
      <c r="C57" s="1098" t="s">
        <v>269</v>
      </c>
      <c r="D57" s="214">
        <v>1</v>
      </c>
      <c r="E57" s="466">
        <f t="shared" ref="E57:J57" si="22">E58*0.8</f>
        <v>25.6</v>
      </c>
      <c r="F57" s="466">
        <f t="shared" si="22"/>
        <v>25.6</v>
      </c>
      <c r="G57" s="466">
        <f t="shared" si="22"/>
        <v>4.2880000000000003</v>
      </c>
      <c r="H57" s="439">
        <f t="shared" si="22"/>
        <v>6.4</v>
      </c>
      <c r="I57" s="439">
        <f t="shared" si="22"/>
        <v>0.8</v>
      </c>
      <c r="J57" s="466">
        <f t="shared" si="22"/>
        <v>5.752320000000001</v>
      </c>
      <c r="K57" s="438">
        <f t="shared" si="5"/>
        <v>3584</v>
      </c>
      <c r="L57" s="438">
        <f t="shared" si="2"/>
        <v>6144</v>
      </c>
      <c r="M57" s="461">
        <f t="shared" si="18"/>
        <v>858.97435897435901</v>
      </c>
      <c r="N57" s="438">
        <f t="shared" si="19"/>
        <v>409.6</v>
      </c>
      <c r="O57" s="438">
        <f t="shared" si="20"/>
        <v>615.20000000000005</v>
      </c>
      <c r="P57" s="438">
        <f t="shared" si="4"/>
        <v>8806.8019200000017</v>
      </c>
      <c r="Q57" s="468">
        <f t="shared" si="3"/>
        <v>20999.164996923078</v>
      </c>
    </row>
    <row r="58" spans="1:17" ht="18" customHeight="1">
      <c r="A58" s="1096"/>
      <c r="B58" s="1097"/>
      <c r="C58" s="1098"/>
      <c r="D58" s="214">
        <v>2</v>
      </c>
      <c r="E58" s="466">
        <v>32</v>
      </c>
      <c r="F58" s="466">
        <v>32</v>
      </c>
      <c r="G58" s="466">
        <v>5.36</v>
      </c>
      <c r="H58" s="439">
        <v>8</v>
      </c>
      <c r="I58" s="439">
        <v>1</v>
      </c>
      <c r="J58" s="466">
        <v>7.1904000000000012</v>
      </c>
      <c r="K58" s="438">
        <f t="shared" si="5"/>
        <v>4480</v>
      </c>
      <c r="L58" s="438">
        <f t="shared" si="2"/>
        <v>7680</v>
      </c>
      <c r="M58" s="461">
        <f t="shared" si="18"/>
        <v>1073.7179487179487</v>
      </c>
      <c r="N58" s="438">
        <f t="shared" si="19"/>
        <v>512</v>
      </c>
      <c r="O58" s="438">
        <f t="shared" si="20"/>
        <v>769</v>
      </c>
      <c r="P58" s="438">
        <f t="shared" si="4"/>
        <v>11008.502400000001</v>
      </c>
      <c r="Q58" s="468">
        <f t="shared" si="3"/>
        <v>26248.956246153848</v>
      </c>
    </row>
    <row r="59" spans="1:17" ht="18" customHeight="1">
      <c r="A59" s="1096"/>
      <c r="B59" s="1097"/>
      <c r="C59" s="1098"/>
      <c r="D59" s="214">
        <v>3</v>
      </c>
      <c r="E59" s="466">
        <f t="shared" ref="E59:J59" si="23">E58*1.3</f>
        <v>41.6</v>
      </c>
      <c r="F59" s="466">
        <f t="shared" si="23"/>
        <v>41.6</v>
      </c>
      <c r="G59" s="466">
        <f t="shared" si="23"/>
        <v>6.9680000000000009</v>
      </c>
      <c r="H59" s="439">
        <f t="shared" si="23"/>
        <v>10.4</v>
      </c>
      <c r="I59" s="439">
        <f t="shared" si="23"/>
        <v>1.3</v>
      </c>
      <c r="J59" s="466">
        <f t="shared" si="23"/>
        <v>9.3475200000000012</v>
      </c>
      <c r="K59" s="438">
        <f t="shared" si="5"/>
        <v>5824</v>
      </c>
      <c r="L59" s="438">
        <f t="shared" si="2"/>
        <v>9984</v>
      </c>
      <c r="M59" s="461">
        <f t="shared" si="18"/>
        <v>1395.8333333333335</v>
      </c>
      <c r="N59" s="438">
        <f t="shared" si="19"/>
        <v>665.6</v>
      </c>
      <c r="O59" s="438">
        <f t="shared" si="20"/>
        <v>999.7</v>
      </c>
      <c r="P59" s="438">
        <f t="shared" si="4"/>
        <v>14311.053120000002</v>
      </c>
      <c r="Q59" s="468">
        <f t="shared" si="3"/>
        <v>34123.643120000001</v>
      </c>
    </row>
    <row r="60" spans="1:17" ht="18" customHeight="1">
      <c r="A60" s="1096" t="s">
        <v>290</v>
      </c>
      <c r="B60" s="1097" t="s">
        <v>291</v>
      </c>
      <c r="C60" s="1098" t="s">
        <v>269</v>
      </c>
      <c r="D60" s="214">
        <v>1</v>
      </c>
      <c r="E60" s="466">
        <f t="shared" ref="E60:J60" si="24">E61*0.8</f>
        <v>9.6000000000000014</v>
      </c>
      <c r="F60" s="466">
        <f t="shared" si="24"/>
        <v>9.6000000000000014</v>
      </c>
      <c r="G60" s="466">
        <f t="shared" si="24"/>
        <v>1.6080000000000003</v>
      </c>
      <c r="H60" s="439">
        <f t="shared" si="24"/>
        <v>2.4000000000000004</v>
      </c>
      <c r="I60" s="439">
        <f t="shared" si="24"/>
        <v>0.4</v>
      </c>
      <c r="J60" s="466">
        <f t="shared" si="24"/>
        <v>2.1571200000000004</v>
      </c>
      <c r="K60" s="438">
        <f t="shared" si="5"/>
        <v>1344.0000000000002</v>
      </c>
      <c r="L60" s="438">
        <f t="shared" si="2"/>
        <v>2304.0000000000005</v>
      </c>
      <c r="M60" s="461">
        <f t="shared" si="18"/>
        <v>322.1153846153847</v>
      </c>
      <c r="N60" s="438">
        <f t="shared" si="19"/>
        <v>153.60000000000002</v>
      </c>
      <c r="O60" s="438">
        <f t="shared" si="20"/>
        <v>307.60000000000002</v>
      </c>
      <c r="P60" s="438">
        <f t="shared" si="4"/>
        <v>3302.5507200000006</v>
      </c>
      <c r="Q60" s="468">
        <f t="shared" si="3"/>
        <v>7955.431873846157</v>
      </c>
    </row>
    <row r="61" spans="1:17" ht="18" customHeight="1">
      <c r="A61" s="1096"/>
      <c r="B61" s="1097"/>
      <c r="C61" s="1098"/>
      <c r="D61" s="214">
        <v>2</v>
      </c>
      <c r="E61" s="466">
        <v>12</v>
      </c>
      <c r="F61" s="466">
        <v>12</v>
      </c>
      <c r="G61" s="466">
        <v>2.0100000000000002</v>
      </c>
      <c r="H61" s="439">
        <v>3</v>
      </c>
      <c r="I61" s="439">
        <v>0.5</v>
      </c>
      <c r="J61" s="466">
        <v>2.6964000000000006</v>
      </c>
      <c r="K61" s="438">
        <f t="shared" si="5"/>
        <v>1680</v>
      </c>
      <c r="L61" s="438">
        <f t="shared" si="2"/>
        <v>2880</v>
      </c>
      <c r="M61" s="461">
        <f t="shared" si="18"/>
        <v>402.64423076923083</v>
      </c>
      <c r="N61" s="438">
        <f t="shared" si="19"/>
        <v>192</v>
      </c>
      <c r="O61" s="438">
        <f t="shared" si="20"/>
        <v>384.5</v>
      </c>
      <c r="P61" s="438">
        <f t="shared" si="4"/>
        <v>4128.1884000000009</v>
      </c>
      <c r="Q61" s="468">
        <f t="shared" si="3"/>
        <v>9944.2898423076931</v>
      </c>
    </row>
    <row r="62" spans="1:17" ht="18" customHeight="1">
      <c r="A62" s="1096"/>
      <c r="B62" s="1097"/>
      <c r="C62" s="1098"/>
      <c r="D62" s="214">
        <v>3</v>
      </c>
      <c r="E62" s="466">
        <f t="shared" ref="E62:J62" si="25">E61*1.3</f>
        <v>15.600000000000001</v>
      </c>
      <c r="F62" s="466">
        <f t="shared" si="25"/>
        <v>15.600000000000001</v>
      </c>
      <c r="G62" s="466">
        <f t="shared" si="25"/>
        <v>2.6130000000000004</v>
      </c>
      <c r="H62" s="439">
        <f t="shared" si="25"/>
        <v>3.9000000000000004</v>
      </c>
      <c r="I62" s="439">
        <f t="shared" si="25"/>
        <v>0.65</v>
      </c>
      <c r="J62" s="466">
        <f t="shared" si="25"/>
        <v>3.5053200000000007</v>
      </c>
      <c r="K62" s="438">
        <f t="shared" si="5"/>
        <v>2184</v>
      </c>
      <c r="L62" s="438">
        <f t="shared" si="2"/>
        <v>3744.0000000000005</v>
      </c>
      <c r="M62" s="461">
        <f t="shared" si="18"/>
        <v>523.43750000000011</v>
      </c>
      <c r="N62" s="438">
        <f t="shared" si="19"/>
        <v>249.60000000000002</v>
      </c>
      <c r="O62" s="438">
        <f t="shared" si="20"/>
        <v>499.85</v>
      </c>
      <c r="P62" s="438">
        <f t="shared" si="4"/>
        <v>5366.6449200000006</v>
      </c>
      <c r="Q62" s="468">
        <f t="shared" si="3"/>
        <v>12927.576795000001</v>
      </c>
    </row>
    <row r="63" spans="1:17" ht="18" customHeight="1">
      <c r="A63" s="200" t="s">
        <v>220</v>
      </c>
      <c r="B63" s="209" t="s">
        <v>292</v>
      </c>
      <c r="C63" s="180"/>
      <c r="D63" s="214"/>
      <c r="E63" s="186"/>
      <c r="F63" s="186"/>
      <c r="G63" s="186"/>
      <c r="H63" s="186"/>
      <c r="I63" s="186"/>
      <c r="J63" s="186"/>
      <c r="K63" s="438"/>
      <c r="L63" s="438"/>
      <c r="M63" s="461"/>
      <c r="N63" s="438"/>
      <c r="O63" s="438"/>
      <c r="P63" s="438"/>
      <c r="Q63" s="468">
        <f t="shared" si="3"/>
        <v>0</v>
      </c>
    </row>
    <row r="64" spans="1:17" ht="30" customHeight="1">
      <c r="A64" s="179" t="s">
        <v>248</v>
      </c>
      <c r="B64" s="319" t="s">
        <v>293</v>
      </c>
      <c r="C64" s="180" t="s">
        <v>294</v>
      </c>
      <c r="D64" s="420" t="s">
        <v>437</v>
      </c>
      <c r="E64" s="467" t="s">
        <v>438</v>
      </c>
      <c r="F64" s="467" t="s">
        <v>438</v>
      </c>
      <c r="G64" s="467" t="s">
        <v>438</v>
      </c>
      <c r="H64" s="467" t="s">
        <v>438</v>
      </c>
      <c r="I64" s="467" t="s">
        <v>438</v>
      </c>
      <c r="J64" s="467" t="s">
        <v>438</v>
      </c>
      <c r="K64" s="467" t="s">
        <v>438</v>
      </c>
      <c r="L64" s="467" t="s">
        <v>438</v>
      </c>
      <c r="M64" s="470" t="s">
        <v>438</v>
      </c>
      <c r="N64" s="467" t="s">
        <v>438</v>
      </c>
      <c r="O64" s="467" t="s">
        <v>438</v>
      </c>
      <c r="P64" s="467" t="s">
        <v>438</v>
      </c>
      <c r="Q64" s="467" t="s">
        <v>438</v>
      </c>
    </row>
    <row r="65" spans="1:17" ht="30.75" customHeight="1">
      <c r="A65" s="179" t="s">
        <v>249</v>
      </c>
      <c r="B65" s="319" t="s">
        <v>296</v>
      </c>
      <c r="C65" s="180" t="s">
        <v>294</v>
      </c>
      <c r="D65" s="420" t="s">
        <v>437</v>
      </c>
      <c r="E65" s="467" t="s">
        <v>438</v>
      </c>
      <c r="F65" s="467" t="s">
        <v>438</v>
      </c>
      <c r="G65" s="467" t="s">
        <v>438</v>
      </c>
      <c r="H65" s="467" t="s">
        <v>438</v>
      </c>
      <c r="I65" s="467" t="s">
        <v>438</v>
      </c>
      <c r="J65" s="467" t="s">
        <v>438</v>
      </c>
      <c r="K65" s="467" t="s">
        <v>438</v>
      </c>
      <c r="L65" s="467" t="s">
        <v>438</v>
      </c>
      <c r="M65" s="470" t="s">
        <v>438</v>
      </c>
      <c r="N65" s="467" t="s">
        <v>438</v>
      </c>
      <c r="O65" s="467" t="s">
        <v>438</v>
      </c>
      <c r="P65" s="467" t="s">
        <v>438</v>
      </c>
      <c r="Q65" s="467" t="s">
        <v>438</v>
      </c>
    </row>
    <row r="66" spans="1:17" ht="18" customHeight="1">
      <c r="A66" s="200" t="s">
        <v>221</v>
      </c>
      <c r="B66" s="209" t="s">
        <v>297</v>
      </c>
      <c r="C66" s="209"/>
      <c r="D66" s="214"/>
      <c r="E66" s="471"/>
      <c r="F66" s="186"/>
      <c r="G66" s="186"/>
      <c r="H66" s="186"/>
      <c r="I66" s="186"/>
      <c r="J66" s="186"/>
      <c r="K66" s="438"/>
      <c r="L66" s="438"/>
      <c r="M66" s="461"/>
      <c r="N66" s="438"/>
      <c r="O66" s="438"/>
      <c r="P66" s="438"/>
      <c r="Q66" s="438"/>
    </row>
    <row r="67" spans="1:17" ht="18" customHeight="1">
      <c r="A67" s="200" t="s">
        <v>253</v>
      </c>
      <c r="B67" s="201" t="s">
        <v>298</v>
      </c>
      <c r="C67" s="209"/>
      <c r="D67" s="214"/>
      <c r="E67" s="471"/>
      <c r="F67" s="186"/>
      <c r="G67" s="186"/>
      <c r="H67" s="186"/>
      <c r="I67" s="186"/>
      <c r="J67" s="186"/>
      <c r="K67" s="438"/>
      <c r="L67" s="438"/>
      <c r="M67" s="461"/>
      <c r="N67" s="438"/>
      <c r="O67" s="438"/>
      <c r="P67" s="438"/>
      <c r="Q67" s="438"/>
    </row>
    <row r="68" spans="1:17" ht="18" customHeight="1">
      <c r="A68" s="1100" t="s">
        <v>299</v>
      </c>
      <c r="B68" s="1097" t="s">
        <v>300</v>
      </c>
      <c r="C68" s="1098" t="s">
        <v>301</v>
      </c>
      <c r="D68" s="214">
        <v>1</v>
      </c>
      <c r="E68" s="467" t="s">
        <v>438</v>
      </c>
      <c r="F68" s="467" t="s">
        <v>438</v>
      </c>
      <c r="G68" s="467" t="s">
        <v>438</v>
      </c>
      <c r="H68" s="467" t="s">
        <v>438</v>
      </c>
      <c r="I68" s="467" t="s">
        <v>438</v>
      </c>
      <c r="J68" s="467" t="s">
        <v>438</v>
      </c>
      <c r="K68" s="467" t="s">
        <v>438</v>
      </c>
      <c r="L68" s="467" t="s">
        <v>438</v>
      </c>
      <c r="M68" s="470" t="s">
        <v>438</v>
      </c>
      <c r="N68" s="467" t="s">
        <v>438</v>
      </c>
      <c r="O68" s="467" t="s">
        <v>438</v>
      </c>
      <c r="P68" s="467" t="s">
        <v>438</v>
      </c>
      <c r="Q68" s="467" t="s">
        <v>438</v>
      </c>
    </row>
    <row r="69" spans="1:17" ht="18" customHeight="1">
      <c r="A69" s="1100"/>
      <c r="B69" s="1097"/>
      <c r="C69" s="1098"/>
      <c r="D69" s="214">
        <v>2</v>
      </c>
      <c r="E69" s="467" t="s">
        <v>438</v>
      </c>
      <c r="F69" s="467" t="s">
        <v>438</v>
      </c>
      <c r="G69" s="467" t="s">
        <v>438</v>
      </c>
      <c r="H69" s="467" t="s">
        <v>438</v>
      </c>
      <c r="I69" s="467" t="s">
        <v>438</v>
      </c>
      <c r="J69" s="467" t="s">
        <v>438</v>
      </c>
      <c r="K69" s="467" t="s">
        <v>438</v>
      </c>
      <c r="L69" s="467" t="s">
        <v>438</v>
      </c>
      <c r="M69" s="470" t="s">
        <v>438</v>
      </c>
      <c r="N69" s="467" t="s">
        <v>438</v>
      </c>
      <c r="O69" s="467" t="s">
        <v>438</v>
      </c>
      <c r="P69" s="467" t="s">
        <v>438</v>
      </c>
      <c r="Q69" s="467" t="s">
        <v>438</v>
      </c>
    </row>
    <row r="70" spans="1:17" ht="18" customHeight="1">
      <c r="A70" s="1100"/>
      <c r="B70" s="1097"/>
      <c r="C70" s="1098"/>
      <c r="D70" s="214">
        <v>3</v>
      </c>
      <c r="E70" s="467" t="s">
        <v>438</v>
      </c>
      <c r="F70" s="467" t="s">
        <v>438</v>
      </c>
      <c r="G70" s="467" t="s">
        <v>438</v>
      </c>
      <c r="H70" s="467" t="s">
        <v>438</v>
      </c>
      <c r="I70" s="467" t="s">
        <v>438</v>
      </c>
      <c r="J70" s="467" t="s">
        <v>438</v>
      </c>
      <c r="K70" s="467" t="s">
        <v>438</v>
      </c>
      <c r="L70" s="467" t="s">
        <v>438</v>
      </c>
      <c r="M70" s="470" t="s">
        <v>438</v>
      </c>
      <c r="N70" s="467" t="s">
        <v>438</v>
      </c>
      <c r="O70" s="467" t="s">
        <v>438</v>
      </c>
      <c r="P70" s="467" t="s">
        <v>438</v>
      </c>
      <c r="Q70" s="467" t="s">
        <v>438</v>
      </c>
    </row>
    <row r="71" spans="1:17" ht="18" customHeight="1">
      <c r="A71" s="1100" t="s">
        <v>302</v>
      </c>
      <c r="B71" s="1097" t="s">
        <v>303</v>
      </c>
      <c r="C71" s="1098" t="s">
        <v>301</v>
      </c>
      <c r="D71" s="214">
        <v>1</v>
      </c>
      <c r="E71" s="467" t="s">
        <v>438</v>
      </c>
      <c r="F71" s="467" t="s">
        <v>438</v>
      </c>
      <c r="G71" s="467" t="s">
        <v>438</v>
      </c>
      <c r="H71" s="467" t="s">
        <v>438</v>
      </c>
      <c r="I71" s="467" t="s">
        <v>438</v>
      </c>
      <c r="J71" s="467" t="s">
        <v>438</v>
      </c>
      <c r="K71" s="467" t="s">
        <v>438</v>
      </c>
      <c r="L71" s="467" t="s">
        <v>438</v>
      </c>
      <c r="M71" s="470" t="s">
        <v>438</v>
      </c>
      <c r="N71" s="467" t="s">
        <v>438</v>
      </c>
      <c r="O71" s="467" t="s">
        <v>438</v>
      </c>
      <c r="P71" s="467" t="s">
        <v>438</v>
      </c>
      <c r="Q71" s="467" t="s">
        <v>438</v>
      </c>
    </row>
    <row r="72" spans="1:17" ht="18" customHeight="1">
      <c r="A72" s="1100"/>
      <c r="B72" s="1097"/>
      <c r="C72" s="1098"/>
      <c r="D72" s="214">
        <v>2</v>
      </c>
      <c r="E72" s="467" t="s">
        <v>438</v>
      </c>
      <c r="F72" s="467" t="s">
        <v>438</v>
      </c>
      <c r="G72" s="467" t="s">
        <v>438</v>
      </c>
      <c r="H72" s="467" t="s">
        <v>438</v>
      </c>
      <c r="I72" s="467" t="s">
        <v>438</v>
      </c>
      <c r="J72" s="467" t="s">
        <v>438</v>
      </c>
      <c r="K72" s="467" t="s">
        <v>438</v>
      </c>
      <c r="L72" s="467" t="s">
        <v>438</v>
      </c>
      <c r="M72" s="470" t="s">
        <v>438</v>
      </c>
      <c r="N72" s="467" t="s">
        <v>438</v>
      </c>
      <c r="O72" s="467" t="s">
        <v>438</v>
      </c>
      <c r="P72" s="467" t="s">
        <v>438</v>
      </c>
      <c r="Q72" s="467" t="s">
        <v>438</v>
      </c>
    </row>
    <row r="73" spans="1:17" ht="18" customHeight="1">
      <c r="A73" s="1100"/>
      <c r="B73" s="1097"/>
      <c r="C73" s="1098"/>
      <c r="D73" s="214">
        <v>3</v>
      </c>
      <c r="E73" s="467" t="s">
        <v>438</v>
      </c>
      <c r="F73" s="467" t="s">
        <v>438</v>
      </c>
      <c r="G73" s="467" t="s">
        <v>438</v>
      </c>
      <c r="H73" s="467" t="s">
        <v>438</v>
      </c>
      <c r="I73" s="467" t="s">
        <v>438</v>
      </c>
      <c r="J73" s="467" t="s">
        <v>438</v>
      </c>
      <c r="K73" s="467" t="s">
        <v>438</v>
      </c>
      <c r="L73" s="467" t="s">
        <v>438</v>
      </c>
      <c r="M73" s="470" t="s">
        <v>438</v>
      </c>
      <c r="N73" s="467" t="s">
        <v>438</v>
      </c>
      <c r="O73" s="467" t="s">
        <v>438</v>
      </c>
      <c r="P73" s="467" t="s">
        <v>438</v>
      </c>
      <c r="Q73" s="467" t="s">
        <v>438</v>
      </c>
    </row>
    <row r="74" spans="1:17" ht="18" customHeight="1">
      <c r="A74" s="1100" t="s">
        <v>304</v>
      </c>
      <c r="B74" s="1097" t="s">
        <v>305</v>
      </c>
      <c r="C74" s="1098" t="s">
        <v>294</v>
      </c>
      <c r="D74" s="214">
        <v>1</v>
      </c>
      <c r="E74" s="467" t="s">
        <v>438</v>
      </c>
      <c r="F74" s="467" t="s">
        <v>438</v>
      </c>
      <c r="G74" s="467" t="s">
        <v>438</v>
      </c>
      <c r="H74" s="467" t="s">
        <v>438</v>
      </c>
      <c r="I74" s="467" t="s">
        <v>438</v>
      </c>
      <c r="J74" s="467" t="s">
        <v>438</v>
      </c>
      <c r="K74" s="467" t="s">
        <v>438</v>
      </c>
      <c r="L74" s="467" t="s">
        <v>438</v>
      </c>
      <c r="M74" s="470" t="s">
        <v>438</v>
      </c>
      <c r="N74" s="467" t="s">
        <v>438</v>
      </c>
      <c r="O74" s="467" t="s">
        <v>438</v>
      </c>
      <c r="P74" s="467" t="s">
        <v>438</v>
      </c>
      <c r="Q74" s="467" t="s">
        <v>438</v>
      </c>
    </row>
    <row r="75" spans="1:17" ht="18" customHeight="1">
      <c r="A75" s="1100"/>
      <c r="B75" s="1097"/>
      <c r="C75" s="1098"/>
      <c r="D75" s="214">
        <v>2</v>
      </c>
      <c r="E75" s="467" t="s">
        <v>438</v>
      </c>
      <c r="F75" s="467" t="s">
        <v>438</v>
      </c>
      <c r="G75" s="467" t="s">
        <v>438</v>
      </c>
      <c r="H75" s="467" t="s">
        <v>438</v>
      </c>
      <c r="I75" s="467" t="s">
        <v>438</v>
      </c>
      <c r="J75" s="467" t="s">
        <v>438</v>
      </c>
      <c r="K75" s="467" t="s">
        <v>438</v>
      </c>
      <c r="L75" s="467" t="s">
        <v>438</v>
      </c>
      <c r="M75" s="470" t="s">
        <v>438</v>
      </c>
      <c r="N75" s="467" t="s">
        <v>438</v>
      </c>
      <c r="O75" s="467" t="s">
        <v>438</v>
      </c>
      <c r="P75" s="467" t="s">
        <v>438</v>
      </c>
      <c r="Q75" s="467" t="s">
        <v>438</v>
      </c>
    </row>
    <row r="76" spans="1:17" ht="18" customHeight="1">
      <c r="A76" s="1100"/>
      <c r="B76" s="1097"/>
      <c r="C76" s="1098"/>
      <c r="D76" s="214">
        <v>3</v>
      </c>
      <c r="E76" s="467" t="s">
        <v>438</v>
      </c>
      <c r="F76" s="467" t="s">
        <v>438</v>
      </c>
      <c r="G76" s="467" t="s">
        <v>438</v>
      </c>
      <c r="H76" s="467" t="s">
        <v>438</v>
      </c>
      <c r="I76" s="467" t="s">
        <v>438</v>
      </c>
      <c r="J76" s="467" t="s">
        <v>438</v>
      </c>
      <c r="K76" s="467" t="s">
        <v>438</v>
      </c>
      <c r="L76" s="467" t="s">
        <v>438</v>
      </c>
      <c r="M76" s="470" t="s">
        <v>438</v>
      </c>
      <c r="N76" s="467" t="s">
        <v>438</v>
      </c>
      <c r="O76" s="467" t="s">
        <v>438</v>
      </c>
      <c r="P76" s="467" t="s">
        <v>438</v>
      </c>
      <c r="Q76" s="467" t="s">
        <v>438</v>
      </c>
    </row>
    <row r="77" spans="1:17" ht="18" customHeight="1">
      <c r="A77" s="1100" t="s">
        <v>306</v>
      </c>
      <c r="B77" s="1097" t="s">
        <v>307</v>
      </c>
      <c r="C77" s="1098" t="s">
        <v>294</v>
      </c>
      <c r="D77" s="214">
        <v>1</v>
      </c>
      <c r="E77" s="467" t="s">
        <v>438</v>
      </c>
      <c r="F77" s="467" t="s">
        <v>438</v>
      </c>
      <c r="G77" s="467" t="s">
        <v>438</v>
      </c>
      <c r="H77" s="467" t="s">
        <v>438</v>
      </c>
      <c r="I77" s="467" t="s">
        <v>438</v>
      </c>
      <c r="J77" s="467" t="s">
        <v>438</v>
      </c>
      <c r="K77" s="467" t="s">
        <v>438</v>
      </c>
      <c r="L77" s="467" t="s">
        <v>438</v>
      </c>
      <c r="M77" s="470" t="s">
        <v>438</v>
      </c>
      <c r="N77" s="467" t="s">
        <v>438</v>
      </c>
      <c r="O77" s="467" t="s">
        <v>438</v>
      </c>
      <c r="P77" s="467" t="s">
        <v>438</v>
      </c>
      <c r="Q77" s="467" t="s">
        <v>438</v>
      </c>
    </row>
    <row r="78" spans="1:17" ht="18" customHeight="1">
      <c r="A78" s="1100"/>
      <c r="B78" s="1097"/>
      <c r="C78" s="1098"/>
      <c r="D78" s="214">
        <v>2</v>
      </c>
      <c r="E78" s="467" t="s">
        <v>438</v>
      </c>
      <c r="F78" s="467" t="s">
        <v>438</v>
      </c>
      <c r="G78" s="467" t="s">
        <v>438</v>
      </c>
      <c r="H78" s="467" t="s">
        <v>438</v>
      </c>
      <c r="I78" s="467" t="s">
        <v>438</v>
      </c>
      <c r="J78" s="467" t="s">
        <v>438</v>
      </c>
      <c r="K78" s="467" t="s">
        <v>438</v>
      </c>
      <c r="L78" s="467" t="s">
        <v>438</v>
      </c>
      <c r="M78" s="470" t="s">
        <v>438</v>
      </c>
      <c r="N78" s="467" t="s">
        <v>438</v>
      </c>
      <c r="O78" s="467" t="s">
        <v>438</v>
      </c>
      <c r="P78" s="467" t="s">
        <v>438</v>
      </c>
      <c r="Q78" s="467" t="s">
        <v>438</v>
      </c>
    </row>
    <row r="79" spans="1:17" ht="18" customHeight="1">
      <c r="A79" s="1100"/>
      <c r="B79" s="1097"/>
      <c r="C79" s="1098"/>
      <c r="D79" s="214">
        <v>3</v>
      </c>
      <c r="E79" s="467" t="s">
        <v>438</v>
      </c>
      <c r="F79" s="467" t="s">
        <v>438</v>
      </c>
      <c r="G79" s="467" t="s">
        <v>438</v>
      </c>
      <c r="H79" s="467" t="s">
        <v>438</v>
      </c>
      <c r="I79" s="467" t="s">
        <v>438</v>
      </c>
      <c r="J79" s="467" t="s">
        <v>438</v>
      </c>
      <c r="K79" s="467" t="s">
        <v>438</v>
      </c>
      <c r="L79" s="467" t="s">
        <v>438</v>
      </c>
      <c r="M79" s="470" t="s">
        <v>438</v>
      </c>
      <c r="N79" s="467" t="s">
        <v>438</v>
      </c>
      <c r="O79" s="467" t="s">
        <v>438</v>
      </c>
      <c r="P79" s="467" t="s">
        <v>438</v>
      </c>
      <c r="Q79" s="467" t="s">
        <v>438</v>
      </c>
    </row>
    <row r="80" spans="1:17" ht="18" customHeight="1">
      <c r="A80" s="200" t="s">
        <v>254</v>
      </c>
      <c r="B80" s="209" t="s">
        <v>308</v>
      </c>
      <c r="C80" s="180"/>
      <c r="D80" s="214"/>
      <c r="E80" s="186"/>
      <c r="F80" s="186"/>
      <c r="G80" s="186"/>
      <c r="H80" s="186"/>
      <c r="I80" s="186"/>
      <c r="J80" s="186"/>
      <c r="K80" s="438"/>
      <c r="L80" s="438"/>
      <c r="M80" s="461"/>
      <c r="N80" s="438"/>
      <c r="O80" s="438"/>
      <c r="P80" s="438"/>
      <c r="Q80" s="438"/>
    </row>
    <row r="81" spans="1:17" ht="18" customHeight="1">
      <c r="A81" s="1100" t="s">
        <v>309</v>
      </c>
      <c r="B81" s="1097" t="s">
        <v>310</v>
      </c>
      <c r="C81" s="1098" t="s">
        <v>301</v>
      </c>
      <c r="D81" s="214">
        <v>1</v>
      </c>
      <c r="E81" s="467" t="s">
        <v>438</v>
      </c>
      <c r="F81" s="467" t="s">
        <v>438</v>
      </c>
      <c r="G81" s="467" t="s">
        <v>438</v>
      </c>
      <c r="H81" s="467" t="s">
        <v>438</v>
      </c>
      <c r="I81" s="467" t="s">
        <v>438</v>
      </c>
      <c r="J81" s="467" t="s">
        <v>438</v>
      </c>
      <c r="K81" s="467" t="s">
        <v>438</v>
      </c>
      <c r="L81" s="467" t="s">
        <v>438</v>
      </c>
      <c r="M81" s="470" t="s">
        <v>438</v>
      </c>
      <c r="N81" s="467" t="s">
        <v>438</v>
      </c>
      <c r="O81" s="467" t="s">
        <v>438</v>
      </c>
      <c r="P81" s="467" t="s">
        <v>438</v>
      </c>
      <c r="Q81" s="467" t="s">
        <v>438</v>
      </c>
    </row>
    <row r="82" spans="1:17" ht="18" customHeight="1">
      <c r="A82" s="1100"/>
      <c r="B82" s="1097"/>
      <c r="C82" s="1098"/>
      <c r="D82" s="214">
        <v>2</v>
      </c>
      <c r="E82" s="467" t="s">
        <v>438</v>
      </c>
      <c r="F82" s="467" t="s">
        <v>438</v>
      </c>
      <c r="G82" s="467" t="s">
        <v>438</v>
      </c>
      <c r="H82" s="467" t="s">
        <v>438</v>
      </c>
      <c r="I82" s="467" t="s">
        <v>438</v>
      </c>
      <c r="J82" s="467" t="s">
        <v>438</v>
      </c>
      <c r="K82" s="467" t="s">
        <v>438</v>
      </c>
      <c r="L82" s="467" t="s">
        <v>438</v>
      </c>
      <c r="M82" s="470" t="s">
        <v>438</v>
      </c>
      <c r="N82" s="467" t="s">
        <v>438</v>
      </c>
      <c r="O82" s="467" t="s">
        <v>438</v>
      </c>
      <c r="P82" s="467" t="s">
        <v>438</v>
      </c>
      <c r="Q82" s="467" t="s">
        <v>438</v>
      </c>
    </row>
    <row r="83" spans="1:17" ht="18" customHeight="1">
      <c r="A83" s="1100"/>
      <c r="B83" s="1097"/>
      <c r="C83" s="1098"/>
      <c r="D83" s="214">
        <v>3</v>
      </c>
      <c r="E83" s="467" t="s">
        <v>438</v>
      </c>
      <c r="F83" s="467" t="s">
        <v>438</v>
      </c>
      <c r="G83" s="467" t="s">
        <v>438</v>
      </c>
      <c r="H83" s="467" t="s">
        <v>438</v>
      </c>
      <c r="I83" s="467" t="s">
        <v>438</v>
      </c>
      <c r="J83" s="467" t="s">
        <v>438</v>
      </c>
      <c r="K83" s="467" t="s">
        <v>438</v>
      </c>
      <c r="L83" s="467" t="s">
        <v>438</v>
      </c>
      <c r="M83" s="470" t="s">
        <v>438</v>
      </c>
      <c r="N83" s="467" t="s">
        <v>438</v>
      </c>
      <c r="O83" s="467" t="s">
        <v>438</v>
      </c>
      <c r="P83" s="467" t="s">
        <v>438</v>
      </c>
      <c r="Q83" s="467" t="s">
        <v>438</v>
      </c>
    </row>
    <row r="84" spans="1:17" ht="18" customHeight="1">
      <c r="A84" s="1100" t="s">
        <v>311</v>
      </c>
      <c r="B84" s="1097" t="s">
        <v>312</v>
      </c>
      <c r="C84" s="1098" t="s">
        <v>301</v>
      </c>
      <c r="D84" s="214">
        <v>1</v>
      </c>
      <c r="E84" s="467" t="s">
        <v>438</v>
      </c>
      <c r="F84" s="467" t="s">
        <v>438</v>
      </c>
      <c r="G84" s="467" t="s">
        <v>438</v>
      </c>
      <c r="H84" s="467" t="s">
        <v>438</v>
      </c>
      <c r="I84" s="467" t="s">
        <v>438</v>
      </c>
      <c r="J84" s="467" t="s">
        <v>438</v>
      </c>
      <c r="K84" s="467" t="s">
        <v>438</v>
      </c>
      <c r="L84" s="467" t="s">
        <v>438</v>
      </c>
      <c r="M84" s="470" t="s">
        <v>438</v>
      </c>
      <c r="N84" s="467" t="s">
        <v>438</v>
      </c>
      <c r="O84" s="467" t="s">
        <v>438</v>
      </c>
      <c r="P84" s="467" t="s">
        <v>438</v>
      </c>
      <c r="Q84" s="467" t="s">
        <v>438</v>
      </c>
    </row>
    <row r="85" spans="1:17" ht="18" customHeight="1">
      <c r="A85" s="1100"/>
      <c r="B85" s="1097"/>
      <c r="C85" s="1098"/>
      <c r="D85" s="214">
        <v>2</v>
      </c>
      <c r="E85" s="467" t="s">
        <v>438</v>
      </c>
      <c r="F85" s="467" t="s">
        <v>438</v>
      </c>
      <c r="G85" s="467" t="s">
        <v>438</v>
      </c>
      <c r="H85" s="467" t="s">
        <v>438</v>
      </c>
      <c r="I85" s="467" t="s">
        <v>438</v>
      </c>
      <c r="J85" s="467" t="s">
        <v>438</v>
      </c>
      <c r="K85" s="467" t="s">
        <v>438</v>
      </c>
      <c r="L85" s="467" t="s">
        <v>438</v>
      </c>
      <c r="M85" s="470" t="s">
        <v>438</v>
      </c>
      <c r="N85" s="467" t="s">
        <v>438</v>
      </c>
      <c r="O85" s="467" t="s">
        <v>438</v>
      </c>
      <c r="P85" s="467" t="s">
        <v>438</v>
      </c>
      <c r="Q85" s="467" t="s">
        <v>438</v>
      </c>
    </row>
    <row r="86" spans="1:17" ht="18" customHeight="1">
      <c r="A86" s="1100"/>
      <c r="B86" s="1097"/>
      <c r="C86" s="1098"/>
      <c r="D86" s="214">
        <v>3</v>
      </c>
      <c r="E86" s="467" t="s">
        <v>438</v>
      </c>
      <c r="F86" s="467" t="s">
        <v>438</v>
      </c>
      <c r="G86" s="467" t="s">
        <v>438</v>
      </c>
      <c r="H86" s="467" t="s">
        <v>438</v>
      </c>
      <c r="I86" s="467" t="s">
        <v>438</v>
      </c>
      <c r="J86" s="467" t="s">
        <v>438</v>
      </c>
      <c r="K86" s="467" t="s">
        <v>438</v>
      </c>
      <c r="L86" s="467" t="s">
        <v>438</v>
      </c>
      <c r="M86" s="470" t="s">
        <v>438</v>
      </c>
      <c r="N86" s="467" t="s">
        <v>438</v>
      </c>
      <c r="O86" s="467" t="s">
        <v>438</v>
      </c>
      <c r="P86" s="467" t="s">
        <v>438</v>
      </c>
      <c r="Q86" s="467" t="s">
        <v>438</v>
      </c>
    </row>
    <row r="87" spans="1:17" ht="18" customHeight="1">
      <c r="A87" s="1100" t="s">
        <v>313</v>
      </c>
      <c r="B87" s="1097" t="s">
        <v>314</v>
      </c>
      <c r="C87" s="1098" t="s">
        <v>294</v>
      </c>
      <c r="D87" s="214">
        <v>1</v>
      </c>
      <c r="E87" s="467" t="s">
        <v>438</v>
      </c>
      <c r="F87" s="467" t="s">
        <v>438</v>
      </c>
      <c r="G87" s="467" t="s">
        <v>438</v>
      </c>
      <c r="H87" s="467" t="s">
        <v>438</v>
      </c>
      <c r="I87" s="467" t="s">
        <v>438</v>
      </c>
      <c r="J87" s="467" t="s">
        <v>438</v>
      </c>
      <c r="K87" s="467" t="s">
        <v>438</v>
      </c>
      <c r="L87" s="467" t="s">
        <v>438</v>
      </c>
      <c r="M87" s="470" t="s">
        <v>438</v>
      </c>
      <c r="N87" s="467" t="s">
        <v>438</v>
      </c>
      <c r="O87" s="467" t="s">
        <v>438</v>
      </c>
      <c r="P87" s="467" t="s">
        <v>438</v>
      </c>
      <c r="Q87" s="467" t="s">
        <v>438</v>
      </c>
    </row>
    <row r="88" spans="1:17" ht="18" customHeight="1">
      <c r="A88" s="1100"/>
      <c r="B88" s="1097"/>
      <c r="C88" s="1098"/>
      <c r="D88" s="214">
        <v>2</v>
      </c>
      <c r="E88" s="467" t="s">
        <v>438</v>
      </c>
      <c r="F88" s="467" t="s">
        <v>438</v>
      </c>
      <c r="G88" s="467" t="s">
        <v>438</v>
      </c>
      <c r="H88" s="467" t="s">
        <v>438</v>
      </c>
      <c r="I88" s="467" t="s">
        <v>438</v>
      </c>
      <c r="J88" s="467" t="s">
        <v>438</v>
      </c>
      <c r="K88" s="467" t="s">
        <v>438</v>
      </c>
      <c r="L88" s="467" t="s">
        <v>438</v>
      </c>
      <c r="M88" s="470" t="s">
        <v>438</v>
      </c>
      <c r="N88" s="467" t="s">
        <v>438</v>
      </c>
      <c r="O88" s="467" t="s">
        <v>438</v>
      </c>
      <c r="P88" s="467" t="s">
        <v>438</v>
      </c>
      <c r="Q88" s="467" t="s">
        <v>438</v>
      </c>
    </row>
    <row r="89" spans="1:17" ht="18" customHeight="1">
      <c r="A89" s="1100"/>
      <c r="B89" s="1097"/>
      <c r="C89" s="1098"/>
      <c r="D89" s="214">
        <v>3</v>
      </c>
      <c r="E89" s="467" t="s">
        <v>438</v>
      </c>
      <c r="F89" s="467" t="s">
        <v>438</v>
      </c>
      <c r="G89" s="467" t="s">
        <v>438</v>
      </c>
      <c r="H89" s="467" t="s">
        <v>438</v>
      </c>
      <c r="I89" s="467" t="s">
        <v>438</v>
      </c>
      <c r="J89" s="467" t="s">
        <v>438</v>
      </c>
      <c r="K89" s="467" t="s">
        <v>438</v>
      </c>
      <c r="L89" s="467" t="s">
        <v>438</v>
      </c>
      <c r="M89" s="470" t="s">
        <v>438</v>
      </c>
      <c r="N89" s="467" t="s">
        <v>438</v>
      </c>
      <c r="O89" s="467" t="s">
        <v>438</v>
      </c>
      <c r="P89" s="467" t="s">
        <v>438</v>
      </c>
      <c r="Q89" s="467" t="s">
        <v>438</v>
      </c>
    </row>
    <row r="90" spans="1:17" ht="18" customHeight="1">
      <c r="A90" s="1100" t="s">
        <v>315</v>
      </c>
      <c r="B90" s="1097" t="s">
        <v>316</v>
      </c>
      <c r="C90" s="1098" t="s">
        <v>294</v>
      </c>
      <c r="D90" s="214">
        <v>1</v>
      </c>
      <c r="E90" s="467" t="s">
        <v>438</v>
      </c>
      <c r="F90" s="467" t="s">
        <v>438</v>
      </c>
      <c r="G90" s="467" t="s">
        <v>438</v>
      </c>
      <c r="H90" s="467" t="s">
        <v>438</v>
      </c>
      <c r="I90" s="467" t="s">
        <v>438</v>
      </c>
      <c r="J90" s="467" t="s">
        <v>438</v>
      </c>
      <c r="K90" s="467" t="s">
        <v>438</v>
      </c>
      <c r="L90" s="467" t="s">
        <v>438</v>
      </c>
      <c r="M90" s="470" t="s">
        <v>438</v>
      </c>
      <c r="N90" s="467" t="s">
        <v>438</v>
      </c>
      <c r="O90" s="467" t="s">
        <v>438</v>
      </c>
      <c r="P90" s="467" t="s">
        <v>438</v>
      </c>
      <c r="Q90" s="467" t="s">
        <v>438</v>
      </c>
    </row>
    <row r="91" spans="1:17" ht="18" customHeight="1">
      <c r="A91" s="1100"/>
      <c r="B91" s="1097"/>
      <c r="C91" s="1098"/>
      <c r="D91" s="214">
        <v>2</v>
      </c>
      <c r="E91" s="467" t="s">
        <v>438</v>
      </c>
      <c r="F91" s="467" t="s">
        <v>438</v>
      </c>
      <c r="G91" s="467" t="s">
        <v>438</v>
      </c>
      <c r="H91" s="467" t="s">
        <v>438</v>
      </c>
      <c r="I91" s="467" t="s">
        <v>438</v>
      </c>
      <c r="J91" s="467" t="s">
        <v>438</v>
      </c>
      <c r="K91" s="467" t="s">
        <v>438</v>
      </c>
      <c r="L91" s="467" t="s">
        <v>438</v>
      </c>
      <c r="M91" s="470" t="s">
        <v>438</v>
      </c>
      <c r="N91" s="467" t="s">
        <v>438</v>
      </c>
      <c r="O91" s="467" t="s">
        <v>438</v>
      </c>
      <c r="P91" s="467" t="s">
        <v>438</v>
      </c>
      <c r="Q91" s="467" t="s">
        <v>438</v>
      </c>
    </row>
    <row r="92" spans="1:17" ht="18" customHeight="1">
      <c r="A92" s="1100"/>
      <c r="B92" s="1097"/>
      <c r="C92" s="1098"/>
      <c r="D92" s="214">
        <v>3</v>
      </c>
      <c r="E92" s="467" t="s">
        <v>438</v>
      </c>
      <c r="F92" s="467" t="s">
        <v>438</v>
      </c>
      <c r="G92" s="467" t="s">
        <v>438</v>
      </c>
      <c r="H92" s="467" t="s">
        <v>438</v>
      </c>
      <c r="I92" s="467" t="s">
        <v>438</v>
      </c>
      <c r="J92" s="467" t="s">
        <v>438</v>
      </c>
      <c r="K92" s="467" t="s">
        <v>438</v>
      </c>
      <c r="L92" s="467" t="s">
        <v>438</v>
      </c>
      <c r="M92" s="470" t="s">
        <v>438</v>
      </c>
      <c r="N92" s="467" t="s">
        <v>438</v>
      </c>
      <c r="O92" s="467" t="s">
        <v>438</v>
      </c>
      <c r="P92" s="467" t="s">
        <v>438</v>
      </c>
      <c r="Q92" s="467" t="s">
        <v>438</v>
      </c>
    </row>
    <row r="93" spans="1:17" ht="18" customHeight="1">
      <c r="A93" s="212" t="s">
        <v>18</v>
      </c>
      <c r="B93" s="209" t="s">
        <v>318</v>
      </c>
      <c r="C93" s="209"/>
      <c r="D93" s="214"/>
      <c r="E93" s="186"/>
      <c r="F93" s="186"/>
      <c r="G93" s="186"/>
      <c r="H93" s="186"/>
      <c r="I93" s="186"/>
      <c r="J93" s="186"/>
      <c r="K93" s="438"/>
      <c r="L93" s="438"/>
      <c r="M93" s="461"/>
      <c r="N93" s="438"/>
      <c r="O93" s="438"/>
      <c r="P93" s="438"/>
      <c r="Q93" s="468">
        <f t="shared" ref="Q93:Q135" si="26">SUM(K93:O93)*1.05+P93</f>
        <v>0</v>
      </c>
    </row>
    <row r="94" spans="1:17" ht="18" customHeight="1">
      <c r="A94" s="1100">
        <v>1</v>
      </c>
      <c r="B94" s="1097" t="s">
        <v>319</v>
      </c>
      <c r="C94" s="1098" t="s">
        <v>269</v>
      </c>
      <c r="D94" s="214">
        <v>1</v>
      </c>
      <c r="E94" s="466">
        <f t="shared" ref="E94:J94" si="27">E95*0.8</f>
        <v>48</v>
      </c>
      <c r="F94" s="466">
        <f t="shared" si="27"/>
        <v>48</v>
      </c>
      <c r="G94" s="466">
        <f t="shared" si="27"/>
        <v>8.0400000000000009</v>
      </c>
      <c r="H94" s="439">
        <f t="shared" si="27"/>
        <v>12</v>
      </c>
      <c r="I94" s="439">
        <f t="shared" si="27"/>
        <v>0.64000000000000012</v>
      </c>
      <c r="J94" s="466">
        <f t="shared" si="27"/>
        <v>10.785600000000002</v>
      </c>
      <c r="K94" s="446">
        <v>2885</v>
      </c>
      <c r="L94" s="446">
        <v>9615</v>
      </c>
      <c r="M94" s="461">
        <f t="shared" ref="M94:M105" si="28">G94*$M$8</f>
        <v>1610.5769230769233</v>
      </c>
      <c r="N94" s="446">
        <v>1154</v>
      </c>
      <c r="O94" s="446">
        <v>205</v>
      </c>
      <c r="P94" s="446">
        <v>16265</v>
      </c>
      <c r="Q94" s="468">
        <f>SUM(K94:O94)*1.05+P94</f>
        <v>32508.05576923077</v>
      </c>
    </row>
    <row r="95" spans="1:17" ht="18" customHeight="1">
      <c r="A95" s="1100"/>
      <c r="B95" s="1097"/>
      <c r="C95" s="1098"/>
      <c r="D95" s="214">
        <v>2</v>
      </c>
      <c r="E95" s="466">
        <v>60</v>
      </c>
      <c r="F95" s="466">
        <v>60</v>
      </c>
      <c r="G95" s="466">
        <v>10.050000000000001</v>
      </c>
      <c r="H95" s="439">
        <v>15</v>
      </c>
      <c r="I95" s="439">
        <v>0.8</v>
      </c>
      <c r="J95" s="466">
        <v>13.482000000000001</v>
      </c>
      <c r="K95" s="446">
        <v>3606</v>
      </c>
      <c r="L95" s="446">
        <v>12019</v>
      </c>
      <c r="M95" s="461">
        <f t="shared" si="28"/>
        <v>2013.221153846154</v>
      </c>
      <c r="N95" s="446">
        <v>1442</v>
      </c>
      <c r="O95" s="446">
        <v>256</v>
      </c>
      <c r="P95" s="446">
        <v>20331</v>
      </c>
      <c r="Q95" s="468">
        <f>SUM(K95:O95)*1.05+P95</f>
        <v>40634.032211538462</v>
      </c>
    </row>
    <row r="96" spans="1:17" ht="18" customHeight="1">
      <c r="A96" s="1100"/>
      <c r="B96" s="1097"/>
      <c r="C96" s="1098"/>
      <c r="D96" s="214">
        <v>3</v>
      </c>
      <c r="E96" s="466">
        <f t="shared" ref="E96:J96" si="29">E95*1.3</f>
        <v>78</v>
      </c>
      <c r="F96" s="466">
        <f t="shared" si="29"/>
        <v>78</v>
      </c>
      <c r="G96" s="466">
        <f t="shared" si="29"/>
        <v>13.065000000000001</v>
      </c>
      <c r="H96" s="439">
        <f t="shared" si="29"/>
        <v>19.5</v>
      </c>
      <c r="I96" s="439">
        <f t="shared" si="29"/>
        <v>1.04</v>
      </c>
      <c r="J96" s="466">
        <f t="shared" si="29"/>
        <v>17.526600000000002</v>
      </c>
      <c r="K96" s="446">
        <v>4688</v>
      </c>
      <c r="L96" s="446">
        <v>15625</v>
      </c>
      <c r="M96" s="461">
        <f t="shared" si="28"/>
        <v>2617.1875</v>
      </c>
      <c r="N96" s="446">
        <v>1875</v>
      </c>
      <c r="O96" s="446">
        <v>333</v>
      </c>
      <c r="P96" s="446">
        <v>26430</v>
      </c>
      <c r="Q96" s="468">
        <f t="shared" si="26"/>
        <v>52825.096875000003</v>
      </c>
    </row>
    <row r="97" spans="1:17" ht="18" customHeight="1">
      <c r="A97" s="1100">
        <v>2</v>
      </c>
      <c r="B97" s="1097" t="s">
        <v>320</v>
      </c>
      <c r="C97" s="1098" t="s">
        <v>269</v>
      </c>
      <c r="D97" s="214">
        <v>1</v>
      </c>
      <c r="E97" s="466">
        <f t="shared" ref="E97:J97" si="30">E98*0.8</f>
        <v>64</v>
      </c>
      <c r="F97" s="466">
        <f t="shared" si="30"/>
        <v>64</v>
      </c>
      <c r="G97" s="466">
        <f t="shared" si="30"/>
        <v>10.72</v>
      </c>
      <c r="H97" s="439">
        <f t="shared" si="30"/>
        <v>16</v>
      </c>
      <c r="I97" s="439">
        <f t="shared" si="30"/>
        <v>0.64000000000000012</v>
      </c>
      <c r="J97" s="466">
        <f t="shared" si="30"/>
        <v>14.380800000000002</v>
      </c>
      <c r="K97" s="446">
        <v>3846</v>
      </c>
      <c r="L97" s="446">
        <v>12821</v>
      </c>
      <c r="M97" s="461">
        <f t="shared" si="28"/>
        <v>2147.4358974358975</v>
      </c>
      <c r="N97" s="446">
        <v>1538</v>
      </c>
      <c r="O97" s="446">
        <v>205</v>
      </c>
      <c r="P97" s="446">
        <v>21686</v>
      </c>
      <c r="Q97" s="468">
        <f t="shared" si="26"/>
        <v>43271.307692307695</v>
      </c>
    </row>
    <row r="98" spans="1:17" ht="18" customHeight="1">
      <c r="A98" s="1100"/>
      <c r="B98" s="1097"/>
      <c r="C98" s="1098"/>
      <c r="D98" s="214">
        <v>2</v>
      </c>
      <c r="E98" s="466">
        <v>80</v>
      </c>
      <c r="F98" s="466">
        <v>80</v>
      </c>
      <c r="G98" s="466">
        <v>13.4</v>
      </c>
      <c r="H98" s="439">
        <v>20</v>
      </c>
      <c r="I98" s="439">
        <v>0.8</v>
      </c>
      <c r="J98" s="466">
        <v>17.976000000000003</v>
      </c>
      <c r="K98" s="446">
        <v>4808</v>
      </c>
      <c r="L98" s="446">
        <v>16026</v>
      </c>
      <c r="M98" s="461">
        <f t="shared" si="28"/>
        <v>2684.2948717948721</v>
      </c>
      <c r="N98" s="446">
        <v>1923</v>
      </c>
      <c r="O98" s="446">
        <v>256</v>
      </c>
      <c r="P98" s="446">
        <v>27108</v>
      </c>
      <c r="Q98" s="468">
        <f t="shared" si="26"/>
        <v>54090.159615384619</v>
      </c>
    </row>
    <row r="99" spans="1:17" ht="18" customHeight="1">
      <c r="A99" s="1100"/>
      <c r="B99" s="1097"/>
      <c r="C99" s="1098"/>
      <c r="D99" s="214">
        <v>3</v>
      </c>
      <c r="E99" s="466">
        <f t="shared" ref="E99:J99" si="31">E98*1.3</f>
        <v>104</v>
      </c>
      <c r="F99" s="466">
        <f t="shared" si="31"/>
        <v>104</v>
      </c>
      <c r="G99" s="466">
        <f t="shared" si="31"/>
        <v>17.420000000000002</v>
      </c>
      <c r="H99" s="439">
        <f t="shared" si="31"/>
        <v>26</v>
      </c>
      <c r="I99" s="439">
        <f t="shared" si="31"/>
        <v>1.04</v>
      </c>
      <c r="J99" s="466">
        <f t="shared" si="31"/>
        <v>23.368800000000004</v>
      </c>
      <c r="K99" s="446">
        <v>6250</v>
      </c>
      <c r="L99" s="446">
        <v>20833</v>
      </c>
      <c r="M99" s="461">
        <f t="shared" si="28"/>
        <v>3489.5833333333335</v>
      </c>
      <c r="N99" s="446">
        <v>2500</v>
      </c>
      <c r="O99" s="446">
        <v>333</v>
      </c>
      <c r="P99" s="446">
        <v>35240</v>
      </c>
      <c r="Q99" s="468">
        <f t="shared" si="26"/>
        <v>70315.862499999988</v>
      </c>
    </row>
    <row r="100" spans="1:17" ht="18" customHeight="1">
      <c r="A100" s="1100">
        <v>3</v>
      </c>
      <c r="B100" s="1097" t="s">
        <v>321</v>
      </c>
      <c r="C100" s="1098" t="s">
        <v>269</v>
      </c>
      <c r="D100" s="214">
        <v>1</v>
      </c>
      <c r="E100" s="466">
        <f t="shared" ref="E100:J100" si="32">E101*0.8</f>
        <v>48</v>
      </c>
      <c r="F100" s="466">
        <f t="shared" si="32"/>
        <v>48</v>
      </c>
      <c r="G100" s="466">
        <f t="shared" si="32"/>
        <v>8.0400000000000009</v>
      </c>
      <c r="H100" s="439">
        <f t="shared" si="32"/>
        <v>12</v>
      </c>
      <c r="I100" s="439">
        <f t="shared" si="32"/>
        <v>0.64000000000000012</v>
      </c>
      <c r="J100" s="466">
        <f t="shared" si="32"/>
        <v>10.785600000000002</v>
      </c>
      <c r="K100" s="446">
        <v>2885</v>
      </c>
      <c r="L100" s="446">
        <v>9615</v>
      </c>
      <c r="M100" s="461">
        <f t="shared" si="28"/>
        <v>1610.5769230769233</v>
      </c>
      <c r="N100" s="446">
        <v>1154</v>
      </c>
      <c r="O100" s="446">
        <v>205</v>
      </c>
      <c r="P100" s="446">
        <v>16265</v>
      </c>
      <c r="Q100" s="468">
        <f t="shared" si="26"/>
        <v>32508.05576923077</v>
      </c>
    </row>
    <row r="101" spans="1:17" ht="18" customHeight="1">
      <c r="A101" s="1100"/>
      <c r="B101" s="1097"/>
      <c r="C101" s="1098"/>
      <c r="D101" s="214">
        <v>2</v>
      </c>
      <c r="E101" s="466">
        <v>60</v>
      </c>
      <c r="F101" s="466">
        <v>60</v>
      </c>
      <c r="G101" s="466">
        <v>10.050000000000001</v>
      </c>
      <c r="H101" s="439">
        <v>15</v>
      </c>
      <c r="I101" s="439">
        <v>0.8</v>
      </c>
      <c r="J101" s="466">
        <v>13.482000000000001</v>
      </c>
      <c r="K101" s="446">
        <v>3606</v>
      </c>
      <c r="L101" s="446">
        <v>12019</v>
      </c>
      <c r="M101" s="461">
        <f t="shared" si="28"/>
        <v>2013.221153846154</v>
      </c>
      <c r="N101" s="446">
        <v>1442</v>
      </c>
      <c r="O101" s="446">
        <v>256</v>
      </c>
      <c r="P101" s="446">
        <v>20331</v>
      </c>
      <c r="Q101" s="468">
        <f t="shared" si="26"/>
        <v>40634.032211538462</v>
      </c>
    </row>
    <row r="102" spans="1:17" ht="18" customHeight="1">
      <c r="A102" s="1100"/>
      <c r="B102" s="1097"/>
      <c r="C102" s="1098"/>
      <c r="D102" s="214">
        <v>3</v>
      </c>
      <c r="E102" s="466">
        <f t="shared" ref="E102:J102" si="33">E101*1.3</f>
        <v>78</v>
      </c>
      <c r="F102" s="466">
        <f t="shared" si="33"/>
        <v>78</v>
      </c>
      <c r="G102" s="466">
        <f t="shared" si="33"/>
        <v>13.065000000000001</v>
      </c>
      <c r="H102" s="466">
        <f t="shared" si="33"/>
        <v>19.5</v>
      </c>
      <c r="I102" s="466">
        <f t="shared" si="33"/>
        <v>1.04</v>
      </c>
      <c r="J102" s="466">
        <f t="shared" si="33"/>
        <v>17.526600000000002</v>
      </c>
      <c r="K102" s="446">
        <v>4688</v>
      </c>
      <c r="L102" s="446">
        <v>15625</v>
      </c>
      <c r="M102" s="461">
        <f t="shared" si="28"/>
        <v>2617.1875</v>
      </c>
      <c r="N102" s="446">
        <v>1875</v>
      </c>
      <c r="O102" s="446">
        <v>333</v>
      </c>
      <c r="P102" s="446">
        <v>26430</v>
      </c>
      <c r="Q102" s="468">
        <f t="shared" si="26"/>
        <v>52825.096875000003</v>
      </c>
    </row>
    <row r="103" spans="1:17" ht="18" customHeight="1">
      <c r="A103" s="1100">
        <v>4</v>
      </c>
      <c r="B103" s="1097" t="s">
        <v>322</v>
      </c>
      <c r="C103" s="1098" t="s">
        <v>269</v>
      </c>
      <c r="D103" s="214">
        <v>1</v>
      </c>
      <c r="E103" s="466">
        <f t="shared" ref="E103:J103" si="34">E104*0.8</f>
        <v>12.8</v>
      </c>
      <c r="F103" s="466">
        <f t="shared" si="34"/>
        <v>12.8</v>
      </c>
      <c r="G103" s="466">
        <f t="shared" si="34"/>
        <v>2.1440000000000001</v>
      </c>
      <c r="H103" s="466">
        <f t="shared" si="34"/>
        <v>3.2</v>
      </c>
      <c r="I103" s="466">
        <f t="shared" si="34"/>
        <v>0.64000000000000012</v>
      </c>
      <c r="J103" s="466">
        <f t="shared" si="34"/>
        <v>2.8761600000000005</v>
      </c>
      <c r="K103" s="446">
        <v>769</v>
      </c>
      <c r="L103" s="446">
        <v>2564</v>
      </c>
      <c r="M103" s="461">
        <f t="shared" si="28"/>
        <v>429.4871794871795</v>
      </c>
      <c r="N103" s="446">
        <v>308</v>
      </c>
      <c r="O103" s="446">
        <v>205</v>
      </c>
      <c r="P103" s="446">
        <v>4337</v>
      </c>
      <c r="Q103" s="468">
        <f t="shared" si="26"/>
        <v>8826.2615384615383</v>
      </c>
    </row>
    <row r="104" spans="1:17" ht="18" customHeight="1">
      <c r="A104" s="1100"/>
      <c r="B104" s="1097"/>
      <c r="C104" s="1098"/>
      <c r="D104" s="214">
        <v>2</v>
      </c>
      <c r="E104" s="466">
        <v>16</v>
      </c>
      <c r="F104" s="466">
        <v>16</v>
      </c>
      <c r="G104" s="466">
        <v>2.68</v>
      </c>
      <c r="H104" s="439">
        <v>4</v>
      </c>
      <c r="I104" s="439">
        <v>0.8</v>
      </c>
      <c r="J104" s="466">
        <v>3.5952000000000006</v>
      </c>
      <c r="K104" s="446">
        <v>962</v>
      </c>
      <c r="L104" s="446">
        <v>3205</v>
      </c>
      <c r="M104" s="461">
        <f t="shared" si="28"/>
        <v>536.85897435897436</v>
      </c>
      <c r="N104" s="446">
        <v>385</v>
      </c>
      <c r="O104" s="446">
        <v>256</v>
      </c>
      <c r="P104" s="446">
        <v>5422</v>
      </c>
      <c r="Q104" s="468">
        <f t="shared" si="26"/>
        <v>11034.101923076923</v>
      </c>
    </row>
    <row r="105" spans="1:17" ht="18" customHeight="1">
      <c r="A105" s="1100"/>
      <c r="B105" s="1097"/>
      <c r="C105" s="1098"/>
      <c r="D105" s="214">
        <v>3</v>
      </c>
      <c r="E105" s="466">
        <f t="shared" ref="E105:J105" si="35">E104*1.3</f>
        <v>20.8</v>
      </c>
      <c r="F105" s="466">
        <f t="shared" si="35"/>
        <v>20.8</v>
      </c>
      <c r="G105" s="466">
        <f t="shared" si="35"/>
        <v>3.4840000000000004</v>
      </c>
      <c r="H105" s="466">
        <f t="shared" si="35"/>
        <v>5.2</v>
      </c>
      <c r="I105" s="466">
        <f t="shared" si="35"/>
        <v>1.04</v>
      </c>
      <c r="J105" s="466">
        <f t="shared" si="35"/>
        <v>4.6737600000000006</v>
      </c>
      <c r="K105" s="446">
        <v>1250</v>
      </c>
      <c r="L105" s="446">
        <v>4167</v>
      </c>
      <c r="M105" s="461">
        <f t="shared" si="28"/>
        <v>697.91666666666674</v>
      </c>
      <c r="N105" s="446">
        <v>500</v>
      </c>
      <c r="O105" s="446">
        <v>333</v>
      </c>
      <c r="P105" s="446">
        <v>7048</v>
      </c>
      <c r="Q105" s="468">
        <f t="shared" si="26"/>
        <v>14343.3125</v>
      </c>
    </row>
    <row r="106" spans="1:17" s="456" customFormat="1" ht="17.25" customHeight="1">
      <c r="A106" s="472" t="s">
        <v>317</v>
      </c>
      <c r="B106" s="473" t="s">
        <v>324</v>
      </c>
      <c r="C106" s="474"/>
      <c r="D106" s="475"/>
      <c r="E106" s="476"/>
      <c r="F106" s="476"/>
      <c r="G106" s="476"/>
      <c r="H106" s="476"/>
      <c r="I106" s="476"/>
      <c r="J106" s="476"/>
      <c r="K106" s="461"/>
      <c r="L106" s="461"/>
      <c r="M106" s="461"/>
      <c r="N106" s="461"/>
      <c r="O106" s="470"/>
      <c r="P106" s="461"/>
      <c r="Q106" s="477">
        <f t="shared" si="26"/>
        <v>0</v>
      </c>
    </row>
    <row r="107" spans="1:17" ht="18" customHeight="1">
      <c r="A107" s="1130">
        <v>1</v>
      </c>
      <c r="B107" s="1121" t="s">
        <v>325</v>
      </c>
      <c r="C107" s="1124" t="s">
        <v>269</v>
      </c>
      <c r="D107" s="214">
        <v>1</v>
      </c>
      <c r="E107" s="466">
        <f t="shared" ref="E107:J107" si="36">E108*0.8</f>
        <v>6.4</v>
      </c>
      <c r="F107" s="466">
        <f t="shared" si="36"/>
        <v>6.4</v>
      </c>
      <c r="G107" s="466">
        <f t="shared" si="36"/>
        <v>1.0720000000000001</v>
      </c>
      <c r="H107" s="466">
        <f t="shared" si="36"/>
        <v>1.6</v>
      </c>
      <c r="I107" s="439">
        <f t="shared" si="36"/>
        <v>0.4</v>
      </c>
      <c r="J107" s="466">
        <f t="shared" si="36"/>
        <v>1.4380800000000002</v>
      </c>
      <c r="K107" s="446">
        <v>385</v>
      </c>
      <c r="L107" s="446">
        <v>1282</v>
      </c>
      <c r="M107" s="461">
        <f t="shared" ref="M107:M115" si="37">G107*$M$8</f>
        <v>214.74358974358975</v>
      </c>
      <c r="N107" s="446">
        <v>154</v>
      </c>
      <c r="O107" s="446">
        <v>128</v>
      </c>
      <c r="P107" s="446">
        <v>2169</v>
      </c>
      <c r="Q107" s="468">
        <f t="shared" si="26"/>
        <v>4440.9307692307693</v>
      </c>
    </row>
    <row r="108" spans="1:17" ht="18" customHeight="1">
      <c r="A108" s="1131"/>
      <c r="B108" s="1122"/>
      <c r="C108" s="1125"/>
      <c r="D108" s="214">
        <v>2</v>
      </c>
      <c r="E108" s="466">
        <v>8</v>
      </c>
      <c r="F108" s="466">
        <v>8</v>
      </c>
      <c r="G108" s="466">
        <v>1.34</v>
      </c>
      <c r="H108" s="466">
        <v>2</v>
      </c>
      <c r="I108" s="439">
        <v>0.5</v>
      </c>
      <c r="J108" s="466">
        <v>1.7976000000000003</v>
      </c>
      <c r="K108" s="446">
        <v>481</v>
      </c>
      <c r="L108" s="446">
        <v>1603</v>
      </c>
      <c r="M108" s="461">
        <f t="shared" si="37"/>
        <v>268.42948717948718</v>
      </c>
      <c r="N108" s="446">
        <v>192</v>
      </c>
      <c r="O108" s="446">
        <v>160</v>
      </c>
      <c r="P108" s="446">
        <v>2711</v>
      </c>
      <c r="Q108" s="468">
        <f t="shared" si="26"/>
        <v>5550.6509615384621</v>
      </c>
    </row>
    <row r="109" spans="1:17" ht="13.5" customHeight="1">
      <c r="A109" s="1132"/>
      <c r="B109" s="1123"/>
      <c r="C109" s="1126"/>
      <c r="D109" s="214">
        <v>3</v>
      </c>
      <c r="E109" s="466">
        <f t="shared" ref="E109:J109" si="38">E108*1.3</f>
        <v>10.4</v>
      </c>
      <c r="F109" s="466">
        <f t="shared" si="38"/>
        <v>10.4</v>
      </c>
      <c r="G109" s="466">
        <f t="shared" si="38"/>
        <v>1.7420000000000002</v>
      </c>
      <c r="H109" s="466">
        <f t="shared" si="38"/>
        <v>2.6</v>
      </c>
      <c r="I109" s="439">
        <f t="shared" si="38"/>
        <v>0.65</v>
      </c>
      <c r="J109" s="466">
        <f t="shared" si="38"/>
        <v>2.3368800000000003</v>
      </c>
      <c r="K109" s="446">
        <v>625</v>
      </c>
      <c r="L109" s="446">
        <v>2083</v>
      </c>
      <c r="M109" s="461">
        <f t="shared" si="37"/>
        <v>348.95833333333337</v>
      </c>
      <c r="N109" s="446">
        <v>250</v>
      </c>
      <c r="O109" s="446">
        <v>208</v>
      </c>
      <c r="P109" s="446">
        <v>3524</v>
      </c>
      <c r="Q109" s="468">
        <f t="shared" si="26"/>
        <v>7214.7062500000002</v>
      </c>
    </row>
    <row r="110" spans="1:17" ht="18" customHeight="1">
      <c r="A110" s="1130">
        <v>2</v>
      </c>
      <c r="B110" s="1121" t="s">
        <v>326</v>
      </c>
      <c r="C110" s="1124" t="s">
        <v>269</v>
      </c>
      <c r="D110" s="214">
        <v>1</v>
      </c>
      <c r="E110" s="466">
        <f t="shared" ref="E110:J110" si="39">E111*0.8</f>
        <v>28.8</v>
      </c>
      <c r="F110" s="466">
        <f t="shared" si="39"/>
        <v>28.8</v>
      </c>
      <c r="G110" s="466">
        <f t="shared" si="39"/>
        <v>4.8240000000000007</v>
      </c>
      <c r="H110" s="466">
        <f t="shared" si="39"/>
        <v>7.2</v>
      </c>
      <c r="I110" s="439">
        <f t="shared" si="39"/>
        <v>0.64000000000000012</v>
      </c>
      <c r="J110" s="466">
        <f t="shared" si="39"/>
        <v>6.4713600000000016</v>
      </c>
      <c r="K110" s="446">
        <v>1731</v>
      </c>
      <c r="L110" s="446">
        <v>5769</v>
      </c>
      <c r="M110" s="461">
        <f t="shared" si="37"/>
        <v>966.34615384615392</v>
      </c>
      <c r="N110" s="446">
        <v>692</v>
      </c>
      <c r="O110" s="446">
        <v>205</v>
      </c>
      <c r="P110" s="446">
        <v>9759</v>
      </c>
      <c r="Q110" s="468">
        <f t="shared" si="26"/>
        <v>19590.513461538463</v>
      </c>
    </row>
    <row r="111" spans="1:17" ht="18" customHeight="1">
      <c r="A111" s="1131"/>
      <c r="B111" s="1122"/>
      <c r="C111" s="1125"/>
      <c r="D111" s="214">
        <v>2</v>
      </c>
      <c r="E111" s="466">
        <v>36</v>
      </c>
      <c r="F111" s="466">
        <v>36</v>
      </c>
      <c r="G111" s="466">
        <v>6.03</v>
      </c>
      <c r="H111" s="466">
        <v>9</v>
      </c>
      <c r="I111" s="439">
        <v>0.8</v>
      </c>
      <c r="J111" s="466">
        <v>8.0892000000000017</v>
      </c>
      <c r="K111" s="446">
        <v>2163</v>
      </c>
      <c r="L111" s="446">
        <v>7212</v>
      </c>
      <c r="M111" s="461">
        <f t="shared" si="37"/>
        <v>1207.9326923076924</v>
      </c>
      <c r="N111" s="446">
        <v>865</v>
      </c>
      <c r="O111" s="446">
        <v>256</v>
      </c>
      <c r="P111" s="446">
        <v>12199</v>
      </c>
      <c r="Q111" s="468">
        <f t="shared" si="26"/>
        <v>24488.129326923077</v>
      </c>
    </row>
    <row r="112" spans="1:17" ht="18" customHeight="1">
      <c r="A112" s="1132"/>
      <c r="B112" s="1123"/>
      <c r="C112" s="1126"/>
      <c r="D112" s="214">
        <v>3</v>
      </c>
      <c r="E112" s="466">
        <f t="shared" ref="E112:J112" si="40">E111*1.3</f>
        <v>46.800000000000004</v>
      </c>
      <c r="F112" s="466">
        <f t="shared" si="40"/>
        <v>46.800000000000004</v>
      </c>
      <c r="G112" s="466">
        <f t="shared" si="40"/>
        <v>7.8390000000000004</v>
      </c>
      <c r="H112" s="466">
        <f t="shared" si="40"/>
        <v>11.700000000000001</v>
      </c>
      <c r="I112" s="439">
        <f t="shared" si="40"/>
        <v>1.04</v>
      </c>
      <c r="J112" s="466">
        <f t="shared" si="40"/>
        <v>10.515960000000003</v>
      </c>
      <c r="K112" s="446">
        <v>2813</v>
      </c>
      <c r="L112" s="446">
        <v>9375</v>
      </c>
      <c r="M112" s="461">
        <f t="shared" si="37"/>
        <v>1570.3125</v>
      </c>
      <c r="N112" s="446">
        <v>1125</v>
      </c>
      <c r="O112" s="446">
        <v>333</v>
      </c>
      <c r="P112" s="446">
        <v>15858</v>
      </c>
      <c r="Q112" s="468">
        <f t="shared" si="26"/>
        <v>31835.128125000003</v>
      </c>
    </row>
    <row r="113" spans="1:17" ht="18" customHeight="1">
      <c r="A113" s="1130">
        <v>3</v>
      </c>
      <c r="B113" s="1121" t="s">
        <v>327</v>
      </c>
      <c r="C113" s="1124" t="s">
        <v>269</v>
      </c>
      <c r="D113" s="214">
        <v>1</v>
      </c>
      <c r="E113" s="466">
        <f t="shared" ref="E113:J113" si="41">E114*0.8</f>
        <v>9.6000000000000014</v>
      </c>
      <c r="F113" s="466">
        <f t="shared" si="41"/>
        <v>9.6000000000000014</v>
      </c>
      <c r="G113" s="466">
        <f t="shared" si="41"/>
        <v>1.6080000000000003</v>
      </c>
      <c r="H113" s="466">
        <f t="shared" si="41"/>
        <v>2.4000000000000004</v>
      </c>
      <c r="I113" s="439">
        <f t="shared" si="41"/>
        <v>0.4</v>
      </c>
      <c r="J113" s="466">
        <f t="shared" si="41"/>
        <v>2.1571200000000004</v>
      </c>
      <c r="K113" s="446">
        <v>577</v>
      </c>
      <c r="L113" s="446">
        <v>1923</v>
      </c>
      <c r="M113" s="461">
        <f t="shared" si="37"/>
        <v>322.1153846153847</v>
      </c>
      <c r="N113" s="446">
        <v>231</v>
      </c>
      <c r="O113" s="446">
        <v>128</v>
      </c>
      <c r="P113" s="446">
        <v>3253</v>
      </c>
      <c r="Q113" s="468">
        <f t="shared" si="26"/>
        <v>6593.1711538461541</v>
      </c>
    </row>
    <row r="114" spans="1:17" ht="18" customHeight="1">
      <c r="A114" s="1131"/>
      <c r="B114" s="1122"/>
      <c r="C114" s="1125"/>
      <c r="D114" s="214">
        <v>2</v>
      </c>
      <c r="E114" s="466">
        <v>12</v>
      </c>
      <c r="F114" s="466">
        <v>12</v>
      </c>
      <c r="G114" s="466">
        <v>2.0100000000000002</v>
      </c>
      <c r="H114" s="466">
        <v>3</v>
      </c>
      <c r="I114" s="439">
        <v>0.5</v>
      </c>
      <c r="J114" s="466">
        <v>2.6964000000000006</v>
      </c>
      <c r="K114" s="446">
        <v>721</v>
      </c>
      <c r="L114" s="446">
        <v>2404</v>
      </c>
      <c r="M114" s="461">
        <f t="shared" si="37"/>
        <v>402.64423076923083</v>
      </c>
      <c r="N114" s="446">
        <v>288</v>
      </c>
      <c r="O114" s="446">
        <v>160</v>
      </c>
      <c r="P114" s="446">
        <v>4066</v>
      </c>
      <c r="Q114" s="468">
        <f t="shared" si="26"/>
        <v>8240.4264423076929</v>
      </c>
    </row>
    <row r="115" spans="1:17" ht="18" customHeight="1">
      <c r="A115" s="1132"/>
      <c r="B115" s="1123"/>
      <c r="C115" s="1126"/>
      <c r="D115" s="214">
        <v>3</v>
      </c>
      <c r="E115" s="466">
        <f t="shared" ref="E115:J115" si="42">E114*1.3</f>
        <v>15.600000000000001</v>
      </c>
      <c r="F115" s="466">
        <f t="shared" si="42"/>
        <v>15.600000000000001</v>
      </c>
      <c r="G115" s="466">
        <f t="shared" si="42"/>
        <v>2.6130000000000004</v>
      </c>
      <c r="H115" s="466">
        <f t="shared" si="42"/>
        <v>3.9000000000000004</v>
      </c>
      <c r="I115" s="439">
        <f t="shared" si="42"/>
        <v>0.65</v>
      </c>
      <c r="J115" s="466">
        <f t="shared" si="42"/>
        <v>3.5053200000000007</v>
      </c>
      <c r="K115" s="446">
        <v>938</v>
      </c>
      <c r="L115" s="446">
        <v>3125</v>
      </c>
      <c r="M115" s="461">
        <f t="shared" si="37"/>
        <v>523.43750000000011</v>
      </c>
      <c r="N115" s="446">
        <v>375</v>
      </c>
      <c r="O115" s="446">
        <v>208</v>
      </c>
      <c r="P115" s="446">
        <v>5286</v>
      </c>
      <c r="Q115" s="468">
        <f t="shared" si="26"/>
        <v>10713.909374999999</v>
      </c>
    </row>
    <row r="116" spans="1:17" ht="18" customHeight="1">
      <c r="A116" s="212" t="s">
        <v>323</v>
      </c>
      <c r="B116" s="462" t="s">
        <v>328</v>
      </c>
      <c r="C116" s="463"/>
      <c r="D116" s="464"/>
      <c r="E116" s="466"/>
      <c r="F116" s="466"/>
      <c r="G116" s="466"/>
      <c r="H116" s="466"/>
      <c r="I116" s="466"/>
      <c r="J116" s="466"/>
      <c r="K116" s="438"/>
      <c r="L116" s="438"/>
      <c r="M116" s="461"/>
      <c r="N116" s="438"/>
      <c r="O116" s="438"/>
      <c r="P116" s="438"/>
      <c r="Q116" s="468">
        <f t="shared" si="26"/>
        <v>0</v>
      </c>
    </row>
    <row r="117" spans="1:17" ht="18" customHeight="1">
      <c r="A117" s="1130">
        <v>1</v>
      </c>
      <c r="B117" s="1121" t="s">
        <v>329</v>
      </c>
      <c r="C117" s="1124" t="s">
        <v>269</v>
      </c>
      <c r="D117" s="214">
        <v>1</v>
      </c>
      <c r="E117" s="466"/>
      <c r="F117" s="466"/>
      <c r="G117" s="466"/>
      <c r="H117" s="466"/>
      <c r="I117" s="466"/>
      <c r="J117" s="466"/>
      <c r="K117" s="438">
        <f t="shared" ref="K117:K125" si="43">E117*$K$8</f>
        <v>0</v>
      </c>
      <c r="L117" s="438">
        <f t="shared" ref="L117:L125" si="44">F117*$L$8</f>
        <v>0</v>
      </c>
      <c r="M117" s="461">
        <f t="shared" ref="M117:M125" si="45">G117*$M$8</f>
        <v>0</v>
      </c>
      <c r="N117" s="438">
        <f t="shared" ref="N117:N125" si="46">H117*$N$8</f>
        <v>0</v>
      </c>
      <c r="O117" s="438">
        <f>I117*$O$8</f>
        <v>0</v>
      </c>
      <c r="P117" s="438">
        <f t="shared" ref="P117:P132" si="47">J117*$P$8</f>
        <v>0</v>
      </c>
      <c r="Q117" s="468">
        <f t="shared" si="26"/>
        <v>0</v>
      </c>
    </row>
    <row r="118" spans="1:17" ht="18" customHeight="1">
      <c r="A118" s="1131"/>
      <c r="B118" s="1122"/>
      <c r="C118" s="1125"/>
      <c r="D118" s="420" t="s">
        <v>437</v>
      </c>
      <c r="E118" s="466">
        <v>12.8</v>
      </c>
      <c r="F118" s="466">
        <v>12.8</v>
      </c>
      <c r="G118" s="466">
        <v>2.1440000000000001</v>
      </c>
      <c r="H118" s="466">
        <v>3.2</v>
      </c>
      <c r="I118" s="466">
        <v>0.8</v>
      </c>
      <c r="J118" s="466">
        <v>2.8761600000000005</v>
      </c>
      <c r="K118" s="438">
        <f t="shared" si="43"/>
        <v>1792</v>
      </c>
      <c r="L118" s="438">
        <f t="shared" si="44"/>
        <v>3072</v>
      </c>
      <c r="M118" s="461">
        <f t="shared" si="45"/>
        <v>429.4871794871795</v>
      </c>
      <c r="N118" s="438">
        <f t="shared" si="46"/>
        <v>204.8</v>
      </c>
      <c r="O118" s="438">
        <f>I118*$O$8</f>
        <v>615.20000000000005</v>
      </c>
      <c r="P118" s="438">
        <f t="shared" si="47"/>
        <v>4403.4009600000009</v>
      </c>
      <c r="Q118" s="468">
        <f t="shared" si="26"/>
        <v>10822.562498461539</v>
      </c>
    </row>
    <row r="119" spans="1:17" ht="18" customHeight="1">
      <c r="A119" s="1132"/>
      <c r="B119" s="1123"/>
      <c r="C119" s="1126"/>
      <c r="D119" s="214">
        <v>3</v>
      </c>
      <c r="E119" s="466"/>
      <c r="F119" s="466"/>
      <c r="G119" s="466"/>
      <c r="H119" s="466"/>
      <c r="I119" s="466"/>
      <c r="J119" s="466"/>
      <c r="K119" s="438">
        <f t="shared" si="43"/>
        <v>0</v>
      </c>
      <c r="L119" s="438">
        <f t="shared" si="44"/>
        <v>0</v>
      </c>
      <c r="M119" s="461">
        <f t="shared" si="45"/>
        <v>0</v>
      </c>
      <c r="N119" s="438">
        <f t="shared" si="46"/>
        <v>0</v>
      </c>
      <c r="O119" s="438">
        <f>I119*$O$8</f>
        <v>0</v>
      </c>
      <c r="P119" s="438">
        <f t="shared" si="47"/>
        <v>0</v>
      </c>
      <c r="Q119" s="468">
        <f t="shared" si="26"/>
        <v>0</v>
      </c>
    </row>
    <row r="120" spans="1:17" ht="18" customHeight="1">
      <c r="A120" s="1130">
        <v>2</v>
      </c>
      <c r="B120" s="1121" t="s">
        <v>330</v>
      </c>
      <c r="C120" s="1124" t="s">
        <v>269</v>
      </c>
      <c r="D120" s="214">
        <v>1</v>
      </c>
      <c r="E120" s="466"/>
      <c r="F120" s="466"/>
      <c r="G120" s="466"/>
      <c r="H120" s="466"/>
      <c r="I120" s="467"/>
      <c r="J120" s="466"/>
      <c r="K120" s="438">
        <f t="shared" si="43"/>
        <v>0</v>
      </c>
      <c r="L120" s="438">
        <f t="shared" si="44"/>
        <v>0</v>
      </c>
      <c r="M120" s="461">
        <f t="shared" si="45"/>
        <v>0</v>
      </c>
      <c r="N120" s="438">
        <f t="shared" si="46"/>
        <v>0</v>
      </c>
      <c r="O120" s="467" t="s">
        <v>438</v>
      </c>
      <c r="P120" s="438">
        <f t="shared" si="47"/>
        <v>0</v>
      </c>
      <c r="Q120" s="468">
        <f t="shared" si="26"/>
        <v>0</v>
      </c>
    </row>
    <row r="121" spans="1:17" ht="18" customHeight="1">
      <c r="A121" s="1131"/>
      <c r="B121" s="1122"/>
      <c r="C121" s="1125"/>
      <c r="D121" s="420" t="s">
        <v>437</v>
      </c>
      <c r="E121" s="466">
        <v>1.6</v>
      </c>
      <c r="F121" s="466">
        <v>1.6</v>
      </c>
      <c r="G121" s="466">
        <v>0.26800000000000002</v>
      </c>
      <c r="H121" s="466">
        <v>0.4</v>
      </c>
      <c r="I121" s="467" t="s">
        <v>438</v>
      </c>
      <c r="J121" s="466">
        <v>0.35952000000000006</v>
      </c>
      <c r="K121" s="438">
        <f t="shared" si="43"/>
        <v>224</v>
      </c>
      <c r="L121" s="438">
        <f t="shared" si="44"/>
        <v>384</v>
      </c>
      <c r="M121" s="461">
        <f t="shared" si="45"/>
        <v>53.685897435897438</v>
      </c>
      <c r="N121" s="438">
        <f t="shared" si="46"/>
        <v>25.6</v>
      </c>
      <c r="O121" s="467" t="s">
        <v>438</v>
      </c>
      <c r="P121" s="438">
        <f t="shared" si="47"/>
        <v>550.42512000000011</v>
      </c>
      <c r="Q121" s="468">
        <f t="shared" si="26"/>
        <v>1272.0753123076925</v>
      </c>
    </row>
    <row r="122" spans="1:17" ht="18" customHeight="1">
      <c r="A122" s="1132"/>
      <c r="B122" s="1123"/>
      <c r="C122" s="1126"/>
      <c r="D122" s="214">
        <v>3</v>
      </c>
      <c r="E122" s="466"/>
      <c r="F122" s="466"/>
      <c r="G122" s="466"/>
      <c r="H122" s="466"/>
      <c r="I122" s="467"/>
      <c r="J122" s="466"/>
      <c r="K122" s="438">
        <f t="shared" si="43"/>
        <v>0</v>
      </c>
      <c r="L122" s="438">
        <f t="shared" si="44"/>
        <v>0</v>
      </c>
      <c r="M122" s="461">
        <f t="shared" si="45"/>
        <v>0</v>
      </c>
      <c r="N122" s="438">
        <f t="shared" si="46"/>
        <v>0</v>
      </c>
      <c r="O122" s="467" t="s">
        <v>438</v>
      </c>
      <c r="P122" s="438">
        <f t="shared" si="47"/>
        <v>0</v>
      </c>
      <c r="Q122" s="468">
        <f t="shared" si="26"/>
        <v>0</v>
      </c>
    </row>
    <row r="123" spans="1:17" ht="18" customHeight="1">
      <c r="A123" s="1130">
        <v>3</v>
      </c>
      <c r="B123" s="1133" t="s">
        <v>331</v>
      </c>
      <c r="C123" s="1124" t="s">
        <v>273</v>
      </c>
      <c r="D123" s="214">
        <v>1</v>
      </c>
      <c r="E123" s="466"/>
      <c r="F123" s="466"/>
      <c r="G123" s="466"/>
      <c r="H123" s="466"/>
      <c r="I123" s="467"/>
      <c r="J123" s="466"/>
      <c r="K123" s="438">
        <f t="shared" si="43"/>
        <v>0</v>
      </c>
      <c r="L123" s="438">
        <f t="shared" si="44"/>
        <v>0</v>
      </c>
      <c r="M123" s="461">
        <f t="shared" si="45"/>
        <v>0</v>
      </c>
      <c r="N123" s="438">
        <f t="shared" si="46"/>
        <v>0</v>
      </c>
      <c r="O123" s="467" t="s">
        <v>438</v>
      </c>
      <c r="P123" s="438">
        <f t="shared" si="47"/>
        <v>0</v>
      </c>
      <c r="Q123" s="468">
        <f t="shared" si="26"/>
        <v>0</v>
      </c>
    </row>
    <row r="124" spans="1:17" ht="18" customHeight="1">
      <c r="A124" s="1131"/>
      <c r="B124" s="1134"/>
      <c r="C124" s="1125"/>
      <c r="D124" s="420" t="s">
        <v>437</v>
      </c>
      <c r="E124" s="466">
        <v>0.8</v>
      </c>
      <c r="F124" s="466">
        <v>0.8</v>
      </c>
      <c r="G124" s="466">
        <v>0.13400000000000001</v>
      </c>
      <c r="H124" s="466">
        <v>0.2</v>
      </c>
      <c r="I124" s="467" t="s">
        <v>438</v>
      </c>
      <c r="J124" s="466">
        <v>0.17976000000000003</v>
      </c>
      <c r="K124" s="438">
        <f t="shared" si="43"/>
        <v>112</v>
      </c>
      <c r="L124" s="438">
        <f t="shared" si="44"/>
        <v>192</v>
      </c>
      <c r="M124" s="461">
        <f t="shared" si="45"/>
        <v>26.842948717948719</v>
      </c>
      <c r="N124" s="438">
        <f t="shared" si="46"/>
        <v>12.8</v>
      </c>
      <c r="O124" s="467" t="s">
        <v>438</v>
      </c>
      <c r="P124" s="438">
        <f t="shared" si="47"/>
        <v>275.21256000000005</v>
      </c>
      <c r="Q124" s="468">
        <f t="shared" si="26"/>
        <v>636.03765615384623</v>
      </c>
    </row>
    <row r="125" spans="1:17" ht="18" customHeight="1">
      <c r="A125" s="1132"/>
      <c r="B125" s="1135"/>
      <c r="C125" s="1126"/>
      <c r="D125" s="214">
        <v>3</v>
      </c>
      <c r="E125" s="466"/>
      <c r="F125" s="466"/>
      <c r="G125" s="466"/>
      <c r="H125" s="466"/>
      <c r="I125" s="467"/>
      <c r="J125" s="466"/>
      <c r="K125" s="438">
        <f t="shared" si="43"/>
        <v>0</v>
      </c>
      <c r="L125" s="438">
        <f t="shared" si="44"/>
        <v>0</v>
      </c>
      <c r="M125" s="461">
        <f t="shared" si="45"/>
        <v>0</v>
      </c>
      <c r="N125" s="438">
        <f t="shared" si="46"/>
        <v>0</v>
      </c>
      <c r="O125" s="467" t="s">
        <v>438</v>
      </c>
      <c r="P125" s="438">
        <f t="shared" si="47"/>
        <v>0</v>
      </c>
      <c r="Q125" s="468">
        <f t="shared" si="26"/>
        <v>0</v>
      </c>
    </row>
    <row r="126" spans="1:17" ht="18" customHeight="1">
      <c r="A126" s="212" t="s">
        <v>466</v>
      </c>
      <c r="B126" s="199" t="s">
        <v>332</v>
      </c>
      <c r="C126" s="414"/>
      <c r="D126" s="214"/>
      <c r="E126" s="466"/>
      <c r="F126" s="466"/>
      <c r="G126" s="466"/>
      <c r="H126" s="466"/>
      <c r="I126" s="466"/>
      <c r="J126" s="466"/>
      <c r="K126" s="438"/>
      <c r="L126" s="438"/>
      <c r="M126" s="461"/>
      <c r="N126" s="438"/>
      <c r="O126" s="438"/>
      <c r="P126" s="438"/>
      <c r="Q126" s="468">
        <f t="shared" si="26"/>
        <v>0</v>
      </c>
    </row>
    <row r="127" spans="1:17" ht="18" customHeight="1">
      <c r="A127" s="1130">
        <v>1</v>
      </c>
      <c r="B127" s="1121" t="s">
        <v>333</v>
      </c>
      <c r="C127" s="1124" t="s">
        <v>269</v>
      </c>
      <c r="D127" s="214">
        <v>1</v>
      </c>
      <c r="E127" s="466">
        <f>E128*0.8</f>
        <v>16</v>
      </c>
      <c r="F127" s="466">
        <f>F128*0.8</f>
        <v>16</v>
      </c>
      <c r="G127" s="466">
        <f>G128*0.8</f>
        <v>2.68</v>
      </c>
      <c r="H127" s="466">
        <f>H128*0.8</f>
        <v>4</v>
      </c>
      <c r="I127" s="467" t="s">
        <v>438</v>
      </c>
      <c r="J127" s="466">
        <f>J128*0.8</f>
        <v>3.5952000000000006</v>
      </c>
      <c r="K127" s="438">
        <f t="shared" ref="K127:K132" si="48">E127*$K$8</f>
        <v>2240</v>
      </c>
      <c r="L127" s="438">
        <f t="shared" ref="L127:L132" si="49">F127*$L$8</f>
        <v>3840</v>
      </c>
      <c r="M127" s="461">
        <f t="shared" ref="M127:M132" si="50">G127*$M$8</f>
        <v>536.85897435897436</v>
      </c>
      <c r="N127" s="438">
        <f t="shared" ref="N127:N132" si="51">H127*$N$8</f>
        <v>256</v>
      </c>
      <c r="O127" s="467" t="s">
        <v>438</v>
      </c>
      <c r="P127" s="438">
        <f t="shared" si="47"/>
        <v>5504.2512000000006</v>
      </c>
      <c r="Q127" s="468">
        <f t="shared" si="26"/>
        <v>12720.753123076924</v>
      </c>
    </row>
    <row r="128" spans="1:17" ht="18" customHeight="1">
      <c r="A128" s="1131"/>
      <c r="B128" s="1122"/>
      <c r="C128" s="1125"/>
      <c r="D128" s="214">
        <v>2</v>
      </c>
      <c r="E128" s="466">
        <v>20</v>
      </c>
      <c r="F128" s="466">
        <v>20</v>
      </c>
      <c r="G128" s="466">
        <v>3.35</v>
      </c>
      <c r="H128" s="466">
        <v>5</v>
      </c>
      <c r="I128" s="467" t="s">
        <v>438</v>
      </c>
      <c r="J128" s="466">
        <v>4.4940000000000007</v>
      </c>
      <c r="K128" s="438">
        <f t="shared" si="48"/>
        <v>2800</v>
      </c>
      <c r="L128" s="438">
        <f t="shared" si="49"/>
        <v>4800</v>
      </c>
      <c r="M128" s="461">
        <f t="shared" si="50"/>
        <v>671.07371794871801</v>
      </c>
      <c r="N128" s="438">
        <f t="shared" si="51"/>
        <v>320</v>
      </c>
      <c r="O128" s="467" t="s">
        <v>438</v>
      </c>
      <c r="P128" s="438">
        <f t="shared" si="47"/>
        <v>6880.3140000000012</v>
      </c>
      <c r="Q128" s="468">
        <f t="shared" si="26"/>
        <v>15900.941403846155</v>
      </c>
    </row>
    <row r="129" spans="1:17" ht="18" customHeight="1">
      <c r="A129" s="1132"/>
      <c r="B129" s="1123"/>
      <c r="C129" s="1126"/>
      <c r="D129" s="214">
        <v>3</v>
      </c>
      <c r="E129" s="466">
        <f>E128*1.3</f>
        <v>26</v>
      </c>
      <c r="F129" s="466">
        <f>F128*1.3</f>
        <v>26</v>
      </c>
      <c r="G129" s="466">
        <f>G128*1.3</f>
        <v>4.3550000000000004</v>
      </c>
      <c r="H129" s="466">
        <f>H128*1.3</f>
        <v>6.5</v>
      </c>
      <c r="I129" s="467" t="s">
        <v>438</v>
      </c>
      <c r="J129" s="466">
        <f>J128*1.3</f>
        <v>5.8422000000000009</v>
      </c>
      <c r="K129" s="438">
        <f t="shared" si="48"/>
        <v>3640</v>
      </c>
      <c r="L129" s="438">
        <f t="shared" si="49"/>
        <v>6240</v>
      </c>
      <c r="M129" s="461">
        <f t="shared" si="50"/>
        <v>872.39583333333337</v>
      </c>
      <c r="N129" s="438">
        <f t="shared" si="51"/>
        <v>416</v>
      </c>
      <c r="O129" s="467" t="s">
        <v>438</v>
      </c>
      <c r="P129" s="438">
        <f t="shared" si="47"/>
        <v>8944.4082000000017</v>
      </c>
      <c r="Q129" s="468">
        <f t="shared" si="26"/>
        <v>20671.223825000001</v>
      </c>
    </row>
    <row r="130" spans="1:17" ht="18" customHeight="1">
      <c r="A130" s="1130">
        <v>2</v>
      </c>
      <c r="B130" s="1136" t="s">
        <v>334</v>
      </c>
      <c r="C130" s="1124" t="s">
        <v>269</v>
      </c>
      <c r="D130" s="214">
        <v>1</v>
      </c>
      <c r="E130" s="466">
        <f>E131*0.8</f>
        <v>12.8</v>
      </c>
      <c r="F130" s="466">
        <f>F131*0.8</f>
        <v>12.8</v>
      </c>
      <c r="G130" s="466">
        <f>G131*0.8</f>
        <v>2.1440000000000001</v>
      </c>
      <c r="H130" s="466">
        <f>H131*0.8</f>
        <v>3.2</v>
      </c>
      <c r="I130" s="467" t="s">
        <v>438</v>
      </c>
      <c r="J130" s="466">
        <f>J131*0.8</f>
        <v>2.8761600000000005</v>
      </c>
      <c r="K130" s="438">
        <f t="shared" si="48"/>
        <v>1792</v>
      </c>
      <c r="L130" s="438">
        <f t="shared" si="49"/>
        <v>3072</v>
      </c>
      <c r="M130" s="461">
        <f t="shared" si="50"/>
        <v>429.4871794871795</v>
      </c>
      <c r="N130" s="438">
        <f t="shared" si="51"/>
        <v>204.8</v>
      </c>
      <c r="O130" s="467" t="s">
        <v>438</v>
      </c>
      <c r="P130" s="438">
        <f t="shared" si="47"/>
        <v>4403.4009600000009</v>
      </c>
      <c r="Q130" s="468">
        <f t="shared" si="26"/>
        <v>10176.60249846154</v>
      </c>
    </row>
    <row r="131" spans="1:17" ht="18" customHeight="1">
      <c r="A131" s="1131"/>
      <c r="B131" s="1137"/>
      <c r="C131" s="1125"/>
      <c r="D131" s="214">
        <v>2</v>
      </c>
      <c r="E131" s="466">
        <v>16</v>
      </c>
      <c r="F131" s="466">
        <v>16</v>
      </c>
      <c r="G131" s="466">
        <v>2.68</v>
      </c>
      <c r="H131" s="466">
        <v>4</v>
      </c>
      <c r="I131" s="467" t="s">
        <v>438</v>
      </c>
      <c r="J131" s="466">
        <v>3.5952000000000006</v>
      </c>
      <c r="K131" s="438">
        <f t="shared" si="48"/>
        <v>2240</v>
      </c>
      <c r="L131" s="438">
        <f t="shared" si="49"/>
        <v>3840</v>
      </c>
      <c r="M131" s="461">
        <f t="shared" si="50"/>
        <v>536.85897435897436</v>
      </c>
      <c r="N131" s="438">
        <f t="shared" si="51"/>
        <v>256</v>
      </c>
      <c r="O131" s="467" t="s">
        <v>438</v>
      </c>
      <c r="P131" s="438">
        <f t="shared" si="47"/>
        <v>5504.2512000000006</v>
      </c>
      <c r="Q131" s="468">
        <f t="shared" si="26"/>
        <v>12720.753123076924</v>
      </c>
    </row>
    <row r="132" spans="1:17" ht="18" customHeight="1">
      <c r="A132" s="1132"/>
      <c r="B132" s="1138"/>
      <c r="C132" s="1126"/>
      <c r="D132" s="214">
        <v>3</v>
      </c>
      <c r="E132" s="466">
        <f>E131*1.3</f>
        <v>20.8</v>
      </c>
      <c r="F132" s="466">
        <f>F131*1.3</f>
        <v>20.8</v>
      </c>
      <c r="G132" s="466">
        <f>G131*1.3</f>
        <v>3.4840000000000004</v>
      </c>
      <c r="H132" s="466">
        <f>H131*1.3</f>
        <v>5.2</v>
      </c>
      <c r="I132" s="467" t="s">
        <v>438</v>
      </c>
      <c r="J132" s="466">
        <f>J131*1.3</f>
        <v>4.6737600000000006</v>
      </c>
      <c r="K132" s="438">
        <f t="shared" si="48"/>
        <v>2912</v>
      </c>
      <c r="L132" s="438">
        <f t="shared" si="49"/>
        <v>4992</v>
      </c>
      <c r="M132" s="461">
        <f t="shared" si="50"/>
        <v>697.91666666666674</v>
      </c>
      <c r="N132" s="438">
        <f t="shared" si="51"/>
        <v>332.8</v>
      </c>
      <c r="O132" s="467" t="s">
        <v>438</v>
      </c>
      <c r="P132" s="438">
        <f t="shared" si="47"/>
        <v>7155.5265600000012</v>
      </c>
      <c r="Q132" s="468">
        <f t="shared" si="26"/>
        <v>16536.979060000001</v>
      </c>
    </row>
    <row r="133" spans="1:17" ht="15.75">
      <c r="A133" s="1096">
        <v>3</v>
      </c>
      <c r="B133" s="1102" t="s">
        <v>335</v>
      </c>
      <c r="C133" s="1124" t="s">
        <v>269</v>
      </c>
      <c r="D133" s="214">
        <v>1</v>
      </c>
      <c r="E133" s="466">
        <f>E134*0.8</f>
        <v>3.84</v>
      </c>
      <c r="F133" s="466">
        <f>F134*0.8</f>
        <v>3.84</v>
      </c>
      <c r="G133" s="466">
        <f>G134*0.8</f>
        <v>0.64000000000000012</v>
      </c>
      <c r="H133" s="466">
        <f>H134*0.8</f>
        <v>0.96</v>
      </c>
      <c r="I133" s="467" t="s">
        <v>438</v>
      </c>
      <c r="J133" s="466">
        <f>J134*0.8</f>
        <v>0.8640000000000001</v>
      </c>
      <c r="K133" s="438">
        <f>E133*$K$8</f>
        <v>537.6</v>
      </c>
      <c r="L133" s="438">
        <f>F133*$L$8</f>
        <v>921.59999999999991</v>
      </c>
      <c r="M133" s="461">
        <f>G133*$M$8</f>
        <v>128.20512820512823</v>
      </c>
      <c r="N133" s="438">
        <f>H133*$N$8</f>
        <v>61.44</v>
      </c>
      <c r="O133" s="467" t="s">
        <v>438</v>
      </c>
      <c r="P133" s="438">
        <f>J133*$P$8</f>
        <v>1322.7840000000001</v>
      </c>
      <c r="Q133" s="468">
        <f t="shared" si="26"/>
        <v>3054.0713846153849</v>
      </c>
    </row>
    <row r="134" spans="1:17" ht="15.75">
      <c r="A134" s="1096"/>
      <c r="B134" s="1102"/>
      <c r="C134" s="1125"/>
      <c r="D134" s="214">
        <v>2</v>
      </c>
      <c r="E134" s="466">
        <v>4.8</v>
      </c>
      <c r="F134" s="466">
        <v>4.8</v>
      </c>
      <c r="G134" s="466">
        <v>0.8</v>
      </c>
      <c r="H134" s="466">
        <v>1.2</v>
      </c>
      <c r="I134" s="467" t="s">
        <v>438</v>
      </c>
      <c r="J134" s="466">
        <v>1.08</v>
      </c>
      <c r="K134" s="438">
        <f>E134*$K$8</f>
        <v>672</v>
      </c>
      <c r="L134" s="438">
        <f>F134*$L$8</f>
        <v>1152</v>
      </c>
      <c r="M134" s="461">
        <f>G134*$M$8</f>
        <v>160.25641025641028</v>
      </c>
      <c r="N134" s="438">
        <f>H134*$N$8</f>
        <v>76.8</v>
      </c>
      <c r="O134" s="467" t="s">
        <v>438</v>
      </c>
      <c r="P134" s="438">
        <f>J134*$P$8</f>
        <v>1653.48</v>
      </c>
      <c r="Q134" s="468">
        <f t="shared" si="26"/>
        <v>3817.5892307692311</v>
      </c>
    </row>
    <row r="135" spans="1:17" ht="15.75">
      <c r="A135" s="1096"/>
      <c r="B135" s="1102"/>
      <c r="C135" s="1126"/>
      <c r="D135" s="214">
        <v>3</v>
      </c>
      <c r="E135" s="466">
        <f>E134*1.3</f>
        <v>6.24</v>
      </c>
      <c r="F135" s="466">
        <f>F134*1.3</f>
        <v>6.24</v>
      </c>
      <c r="G135" s="466">
        <f>G134*1.3</f>
        <v>1.04</v>
      </c>
      <c r="H135" s="466">
        <f>H134*1.3</f>
        <v>1.56</v>
      </c>
      <c r="I135" s="467" t="s">
        <v>438</v>
      </c>
      <c r="J135" s="466">
        <f>J134*1.3</f>
        <v>1.4040000000000001</v>
      </c>
      <c r="K135" s="438">
        <f>E135*$K$8</f>
        <v>873.6</v>
      </c>
      <c r="L135" s="438">
        <f>F135*$L$8</f>
        <v>1497.6000000000001</v>
      </c>
      <c r="M135" s="461">
        <f>G135*$M$8</f>
        <v>208.33333333333334</v>
      </c>
      <c r="N135" s="438">
        <f>H135*$N$8</f>
        <v>99.84</v>
      </c>
      <c r="O135" s="467" t="s">
        <v>438</v>
      </c>
      <c r="P135" s="438">
        <f>J135*$P$8</f>
        <v>2149.5240000000003</v>
      </c>
      <c r="Q135" s="468">
        <f t="shared" si="26"/>
        <v>4962.8660000000009</v>
      </c>
    </row>
    <row r="137" spans="1:17">
      <c r="B137" s="417" t="s">
        <v>604</v>
      </c>
    </row>
  </sheetData>
  <mergeCells count="120">
    <mergeCell ref="A130:A132"/>
    <mergeCell ref="B130:B132"/>
    <mergeCell ref="C130:C132"/>
    <mergeCell ref="A133:A135"/>
    <mergeCell ref="B133:B135"/>
    <mergeCell ref="C133:C135"/>
    <mergeCell ref="A123:A125"/>
    <mergeCell ref="B123:B125"/>
    <mergeCell ref="C123:C125"/>
    <mergeCell ref="A127:A129"/>
    <mergeCell ref="B127:B129"/>
    <mergeCell ref="C127:C129"/>
    <mergeCell ref="A117:A119"/>
    <mergeCell ref="B117:B119"/>
    <mergeCell ref="C117:C119"/>
    <mergeCell ref="A120:A122"/>
    <mergeCell ref="B120:B122"/>
    <mergeCell ref="C120:C122"/>
    <mergeCell ref="A110:A112"/>
    <mergeCell ref="B110:B112"/>
    <mergeCell ref="C110:C112"/>
    <mergeCell ref="A113:A115"/>
    <mergeCell ref="B113:B115"/>
    <mergeCell ref="C113:C115"/>
    <mergeCell ref="A103:A105"/>
    <mergeCell ref="B103:B105"/>
    <mergeCell ref="C103:C105"/>
    <mergeCell ref="A107:A109"/>
    <mergeCell ref="B107:B109"/>
    <mergeCell ref="C107:C109"/>
    <mergeCell ref="A97:A99"/>
    <mergeCell ref="B97:B99"/>
    <mergeCell ref="C97:C99"/>
    <mergeCell ref="A100:A102"/>
    <mergeCell ref="B100:B102"/>
    <mergeCell ref="C100:C102"/>
    <mergeCell ref="A90:A92"/>
    <mergeCell ref="B90:B92"/>
    <mergeCell ref="C90:C92"/>
    <mergeCell ref="A94:A96"/>
    <mergeCell ref="B94:B96"/>
    <mergeCell ref="C94:C96"/>
    <mergeCell ref="A84:A86"/>
    <mergeCell ref="B84:B86"/>
    <mergeCell ref="C84:C86"/>
    <mergeCell ref="A87:A89"/>
    <mergeCell ref="B87:B89"/>
    <mergeCell ref="C87:C89"/>
    <mergeCell ref="A77:A79"/>
    <mergeCell ref="B77:B79"/>
    <mergeCell ref="C77:C79"/>
    <mergeCell ref="A81:A83"/>
    <mergeCell ref="B81:B83"/>
    <mergeCell ref="C81:C83"/>
    <mergeCell ref="A71:A73"/>
    <mergeCell ref="B71:B73"/>
    <mergeCell ref="C71:C73"/>
    <mergeCell ref="A74:A76"/>
    <mergeCell ref="B74:B76"/>
    <mergeCell ref="C74:C76"/>
    <mergeCell ref="A60:A62"/>
    <mergeCell ref="B60:B62"/>
    <mergeCell ref="C60:C62"/>
    <mergeCell ref="A68:A70"/>
    <mergeCell ref="B68:B70"/>
    <mergeCell ref="C68:C70"/>
    <mergeCell ref="A54:A56"/>
    <mergeCell ref="B54:B56"/>
    <mergeCell ref="C54:C56"/>
    <mergeCell ref="A57:A59"/>
    <mergeCell ref="B57:B59"/>
    <mergeCell ref="C57:C59"/>
    <mergeCell ref="A46:A48"/>
    <mergeCell ref="B46:B48"/>
    <mergeCell ref="C46:C48"/>
    <mergeCell ref="A49:A51"/>
    <mergeCell ref="B49:B51"/>
    <mergeCell ref="C49:C51"/>
    <mergeCell ref="A39:A41"/>
    <mergeCell ref="B39:B41"/>
    <mergeCell ref="C39:C41"/>
    <mergeCell ref="A42:A44"/>
    <mergeCell ref="B42:B44"/>
    <mergeCell ref="C42:C44"/>
    <mergeCell ref="A31:A33"/>
    <mergeCell ref="B31:B33"/>
    <mergeCell ref="C31:C33"/>
    <mergeCell ref="A36:A38"/>
    <mergeCell ref="B36:B38"/>
    <mergeCell ref="C36:C38"/>
    <mergeCell ref="A24:A26"/>
    <mergeCell ref="B24:B26"/>
    <mergeCell ref="C24:C26"/>
    <mergeCell ref="A28:A30"/>
    <mergeCell ref="B28:B30"/>
    <mergeCell ref="C28:C30"/>
    <mergeCell ref="B17:D17"/>
    <mergeCell ref="A18:A20"/>
    <mergeCell ref="B18:B20"/>
    <mergeCell ref="C18:C20"/>
    <mergeCell ref="A21:A23"/>
    <mergeCell ref="B21:B23"/>
    <mergeCell ref="C21:C23"/>
    <mergeCell ref="B8:D8"/>
    <mergeCell ref="A11:A13"/>
    <mergeCell ref="B11:B13"/>
    <mergeCell ref="C11:C13"/>
    <mergeCell ref="A14:A16"/>
    <mergeCell ref="B14:B16"/>
    <mergeCell ref="C14:C16"/>
    <mergeCell ref="A2:Q2"/>
    <mergeCell ref="A3:Q3"/>
    <mergeCell ref="A5:A7"/>
    <mergeCell ref="B5:B7"/>
    <mergeCell ref="C5:C7"/>
    <mergeCell ref="D5:D7"/>
    <mergeCell ref="E5:J5"/>
    <mergeCell ref="K5:O5"/>
    <mergeCell ref="P5:P7"/>
    <mergeCell ref="Q5:Q7"/>
  </mergeCells>
  <printOptions horizontalCentered="1"/>
  <pageMargins left="0.19685039370078741" right="0.19685039370078741" top="0.64" bottom="0.35" header="0.31496062992125984" footer="0.31496062992125984"/>
  <pageSetup paperSize="9" scale="90"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4"/>
  </sheetPr>
  <dimension ref="A1:T137"/>
  <sheetViews>
    <sheetView workbookViewId="0">
      <selection activeCell="B14" sqref="B14:B16"/>
    </sheetView>
  </sheetViews>
  <sheetFormatPr defaultColWidth="9.140625" defaultRowHeight="12.75"/>
  <cols>
    <col min="1" max="1" width="4.42578125" style="417" customWidth="1"/>
    <col min="2" max="2" width="21.42578125" style="417" customWidth="1"/>
    <col min="3" max="3" width="8" style="417" customWidth="1"/>
    <col min="4" max="4" width="5.7109375" style="417" customWidth="1"/>
    <col min="5" max="5" width="9" style="417" customWidth="1"/>
    <col min="6" max="6" width="7.28515625" style="417" customWidth="1"/>
    <col min="7" max="7" width="6.42578125" style="417" customWidth="1"/>
    <col min="8" max="8" width="10.42578125" style="417" customWidth="1"/>
    <col min="9" max="9" width="6.140625" style="417" customWidth="1"/>
    <col min="10" max="10" width="7.7109375" style="417" customWidth="1"/>
    <col min="11" max="11" width="9" style="417" customWidth="1"/>
    <col min="12" max="12" width="7.42578125" style="417" bestFit="1" customWidth="1"/>
    <col min="13" max="13" width="7.42578125" style="417" customWidth="1"/>
    <col min="14" max="14" width="10" style="417" customWidth="1"/>
    <col min="15" max="15" width="6.140625" style="417" bestFit="1" customWidth="1"/>
    <col min="16" max="16" width="8.42578125" style="417" customWidth="1"/>
    <col min="17" max="17" width="9" style="241" customWidth="1"/>
    <col min="18" max="19" width="9.140625" style="417"/>
    <col min="20" max="20" width="12.85546875" style="417" bestFit="1" customWidth="1"/>
    <col min="21" max="16384" width="9.140625" style="417"/>
  </cols>
  <sheetData>
    <row r="1" spans="1:20" s="173" customFormat="1" ht="15.75">
      <c r="A1" s="173" t="s">
        <v>605</v>
      </c>
      <c r="F1" s="434"/>
    </row>
    <row r="2" spans="1:20" ht="15.75" customHeight="1">
      <c r="A2" s="1103" t="s">
        <v>606</v>
      </c>
      <c r="B2" s="1103"/>
      <c r="C2" s="1103"/>
      <c r="D2" s="1103"/>
      <c r="E2" s="1103"/>
      <c r="F2" s="1103"/>
      <c r="G2" s="1103"/>
      <c r="H2" s="1103"/>
      <c r="I2" s="1103"/>
      <c r="J2" s="1103"/>
      <c r="K2" s="1103"/>
      <c r="L2" s="1103"/>
      <c r="M2" s="1103"/>
      <c r="N2" s="1103"/>
      <c r="O2" s="1103"/>
      <c r="P2" s="1103"/>
      <c r="Q2" s="1103"/>
    </row>
    <row r="3" spans="1:20" ht="15.75" customHeight="1">
      <c r="A3" s="1106" t="str">
        <f>'B1.LĐ-CSDL'!A3:H3</f>
        <v>ĐƠN GIÁ XÂY DỰNG CƠ SỞ DỮ LIỆU</v>
      </c>
      <c r="B3" s="1106"/>
      <c r="C3" s="1106"/>
      <c r="D3" s="1106"/>
      <c r="E3" s="1106"/>
      <c r="F3" s="1106"/>
      <c r="G3" s="1106"/>
      <c r="H3" s="1106"/>
      <c r="I3" s="1106"/>
      <c r="J3" s="1106"/>
      <c r="K3" s="1106"/>
      <c r="L3" s="1106"/>
      <c r="M3" s="1106"/>
      <c r="N3" s="1106"/>
      <c r="O3" s="1106"/>
      <c r="P3" s="1106"/>
      <c r="Q3" s="1106"/>
    </row>
    <row r="4" spans="1:20" ht="7.5" customHeight="1"/>
    <row r="5" spans="1:20" ht="18.75" customHeight="1">
      <c r="A5" s="984" t="s">
        <v>1</v>
      </c>
      <c r="B5" s="984" t="s">
        <v>237</v>
      </c>
      <c r="C5" s="984" t="s">
        <v>439</v>
      </c>
      <c r="D5" s="1011" t="s">
        <v>351</v>
      </c>
      <c r="E5" s="1011" t="s">
        <v>256</v>
      </c>
      <c r="F5" s="1011"/>
      <c r="G5" s="1011"/>
      <c r="H5" s="1011"/>
      <c r="I5" s="1011"/>
      <c r="J5" s="1011"/>
      <c r="K5" s="1011" t="s">
        <v>595</v>
      </c>
      <c r="L5" s="1011"/>
      <c r="M5" s="1011"/>
      <c r="N5" s="1011"/>
      <c r="O5" s="1011"/>
      <c r="P5" s="1011" t="s">
        <v>596</v>
      </c>
      <c r="Q5" s="1011" t="s">
        <v>607</v>
      </c>
    </row>
    <row r="6" spans="1:20" ht="15.75" customHeight="1">
      <c r="A6" s="984"/>
      <c r="B6" s="984"/>
      <c r="C6" s="984"/>
      <c r="D6" s="1011"/>
      <c r="E6" s="186"/>
      <c r="F6" s="186"/>
      <c r="G6" s="186"/>
      <c r="H6" s="186"/>
      <c r="I6" s="186"/>
      <c r="J6" s="186"/>
      <c r="K6" s="186"/>
      <c r="L6" s="186"/>
      <c r="M6" s="186"/>
      <c r="N6" s="186"/>
      <c r="O6" s="186"/>
      <c r="P6" s="1011"/>
      <c r="Q6" s="1011"/>
    </row>
    <row r="7" spans="1:20" ht="58.5" customHeight="1">
      <c r="A7" s="984"/>
      <c r="B7" s="984"/>
      <c r="C7" s="984"/>
      <c r="D7" s="1011"/>
      <c r="E7" s="197" t="s">
        <v>608</v>
      </c>
      <c r="F7" s="197" t="s">
        <v>257</v>
      </c>
      <c r="G7" s="197" t="s">
        <v>609</v>
      </c>
      <c r="H7" s="197" t="s">
        <v>610</v>
      </c>
      <c r="I7" s="197" t="s">
        <v>611</v>
      </c>
      <c r="J7" s="197" t="s">
        <v>244</v>
      </c>
      <c r="K7" s="197" t="s">
        <v>608</v>
      </c>
      <c r="L7" s="197" t="s">
        <v>257</v>
      </c>
      <c r="M7" s="197" t="s">
        <v>609</v>
      </c>
      <c r="N7" s="197" t="s">
        <v>610</v>
      </c>
      <c r="O7" s="197" t="s">
        <v>611</v>
      </c>
      <c r="P7" s="1011"/>
      <c r="Q7" s="1011"/>
    </row>
    <row r="8" spans="1:20" ht="18" customHeight="1">
      <c r="A8" s="186"/>
      <c r="B8" s="1139" t="s">
        <v>612</v>
      </c>
      <c r="C8" s="1139"/>
      <c r="D8" s="1139"/>
      <c r="E8" s="180"/>
      <c r="F8" s="180"/>
      <c r="G8" s="180"/>
      <c r="H8" s="180"/>
      <c r="I8" s="180"/>
      <c r="J8" s="460"/>
      <c r="K8" s="438">
        <f>'B1.Giá vật tư thiết bị'!D36/500/5</f>
        <v>3576</v>
      </c>
      <c r="L8" s="438">
        <f>'B1.Giá vật tư thiết bị'!D37/500/10</f>
        <v>2000</v>
      </c>
      <c r="M8" s="438">
        <f>'B1.Giá vật tư thiết bị'!D38/500/10</f>
        <v>2400</v>
      </c>
      <c r="N8" s="438">
        <f>'B1.Giá vật tư thiết bị'!D39/500/10</f>
        <v>6000</v>
      </c>
      <c r="O8" s="438"/>
      <c r="P8" s="436">
        <f>'B1.Giá vật tư thiết bị'!D41</f>
        <v>1518</v>
      </c>
      <c r="Q8" s="208"/>
      <c r="T8" s="478">
        <f>14900000/5960</f>
        <v>2500</v>
      </c>
    </row>
    <row r="9" spans="1:20" ht="15.75" customHeight="1">
      <c r="A9" s="200" t="s">
        <v>8</v>
      </c>
      <c r="B9" s="201" t="s">
        <v>262</v>
      </c>
      <c r="C9" s="201"/>
      <c r="D9" s="201"/>
      <c r="E9" s="208"/>
      <c r="F9" s="208"/>
      <c r="G9" s="208"/>
      <c r="H9" s="208"/>
      <c r="I9" s="208"/>
      <c r="J9" s="382"/>
      <c r="K9" s="186"/>
      <c r="L9" s="186"/>
      <c r="M9" s="186"/>
      <c r="N9" s="186"/>
      <c r="O9" s="186"/>
      <c r="P9" s="186"/>
      <c r="Q9" s="418"/>
    </row>
    <row r="10" spans="1:20" ht="15.75" customHeight="1">
      <c r="A10" s="200">
        <v>1</v>
      </c>
      <c r="B10" s="201" t="s">
        <v>263</v>
      </c>
      <c r="C10" s="201"/>
      <c r="D10" s="201"/>
      <c r="E10" s="186"/>
      <c r="F10" s="186"/>
      <c r="G10" s="186"/>
      <c r="H10" s="186"/>
      <c r="I10" s="186"/>
      <c r="J10" s="186"/>
      <c r="K10" s="438"/>
      <c r="L10" s="438"/>
      <c r="M10" s="438"/>
      <c r="N10" s="438"/>
      <c r="O10" s="438"/>
      <c r="P10" s="436"/>
      <c r="Q10" s="418"/>
    </row>
    <row r="11" spans="1:20" ht="15.75" customHeight="1">
      <c r="A11" s="1096" t="s">
        <v>246</v>
      </c>
      <c r="B11" s="1097" t="s">
        <v>264</v>
      </c>
      <c r="C11" s="1098" t="s">
        <v>265</v>
      </c>
      <c r="D11" s="214">
        <v>1</v>
      </c>
      <c r="E11" s="466"/>
      <c r="F11" s="466"/>
      <c r="G11" s="466"/>
      <c r="H11" s="466"/>
      <c r="I11" s="467"/>
      <c r="J11" s="466"/>
      <c r="K11" s="438">
        <f>E11*$K$8</f>
        <v>0</v>
      </c>
      <c r="L11" s="438">
        <f>F11*$L$8</f>
        <v>0</v>
      </c>
      <c r="M11" s="438">
        <f>G11*$M$8</f>
        <v>0</v>
      </c>
      <c r="N11" s="438">
        <f t="shared" ref="N11:N16" si="0">H11*$N$8</f>
        <v>0</v>
      </c>
      <c r="O11" s="467" t="s">
        <v>438</v>
      </c>
      <c r="P11" s="438">
        <f>J11*$P$8</f>
        <v>0</v>
      </c>
      <c r="Q11" s="468">
        <f>SUM(K11:O11)</f>
        <v>0</v>
      </c>
    </row>
    <row r="12" spans="1:20" ht="15.75" customHeight="1">
      <c r="A12" s="1096"/>
      <c r="B12" s="1097"/>
      <c r="C12" s="1098"/>
      <c r="D12" s="420" t="s">
        <v>437</v>
      </c>
      <c r="E12" s="466">
        <v>3</v>
      </c>
      <c r="F12" s="466">
        <v>0.45</v>
      </c>
      <c r="G12" s="466">
        <v>0.67</v>
      </c>
      <c r="H12" s="466">
        <v>0.23</v>
      </c>
      <c r="I12" s="467" t="s">
        <v>438</v>
      </c>
      <c r="J12" s="466">
        <v>27.56</v>
      </c>
      <c r="K12" s="438">
        <f>E12*$K$8</f>
        <v>10728</v>
      </c>
      <c r="L12" s="438">
        <f t="shared" ref="L12:L62" si="1">F12*$L$8</f>
        <v>900</v>
      </c>
      <c r="M12" s="438">
        <f t="shared" ref="M12:M62" si="2">G12*$M$8</f>
        <v>1608</v>
      </c>
      <c r="N12" s="438">
        <f t="shared" si="0"/>
        <v>1380</v>
      </c>
      <c r="O12" s="467" t="s">
        <v>438</v>
      </c>
      <c r="P12" s="438">
        <f t="shared" ref="P12:P62" si="3">J12*$P$8</f>
        <v>41836.079999999994</v>
      </c>
      <c r="Q12" s="468">
        <f>SUM(K12:O12)</f>
        <v>14616</v>
      </c>
    </row>
    <row r="13" spans="1:20" ht="15.75" customHeight="1">
      <c r="A13" s="1096"/>
      <c r="B13" s="1097"/>
      <c r="C13" s="1098"/>
      <c r="D13" s="214">
        <v>3</v>
      </c>
      <c r="E13" s="466"/>
      <c r="F13" s="466"/>
      <c r="G13" s="466"/>
      <c r="H13" s="466"/>
      <c r="I13" s="467"/>
      <c r="J13" s="466"/>
      <c r="K13" s="438">
        <f>E13*$K$8</f>
        <v>0</v>
      </c>
      <c r="L13" s="438">
        <f t="shared" si="1"/>
        <v>0</v>
      </c>
      <c r="M13" s="438">
        <f t="shared" si="2"/>
        <v>0</v>
      </c>
      <c r="N13" s="438">
        <f t="shared" si="0"/>
        <v>0</v>
      </c>
      <c r="O13" s="467" t="s">
        <v>438</v>
      </c>
      <c r="P13" s="438">
        <f t="shared" si="3"/>
        <v>0</v>
      </c>
      <c r="Q13" s="468">
        <f t="shared" ref="Q13:Q62" si="4">SUM(K13:O13)</f>
        <v>0</v>
      </c>
    </row>
    <row r="14" spans="1:20" ht="15.75" customHeight="1">
      <c r="A14" s="1100" t="s">
        <v>247</v>
      </c>
      <c r="B14" s="1101" t="s">
        <v>266</v>
      </c>
      <c r="C14" s="1098" t="s">
        <v>265</v>
      </c>
      <c r="D14" s="214">
        <v>1</v>
      </c>
      <c r="E14" s="466"/>
      <c r="F14" s="466"/>
      <c r="G14" s="466"/>
      <c r="H14" s="466"/>
      <c r="I14" s="467"/>
      <c r="J14" s="466"/>
      <c r="K14" s="438">
        <f t="shared" ref="K14:K77" si="5">E14*$K$8</f>
        <v>0</v>
      </c>
      <c r="L14" s="438">
        <f t="shared" si="1"/>
        <v>0</v>
      </c>
      <c r="M14" s="438">
        <f t="shared" si="2"/>
        <v>0</v>
      </c>
      <c r="N14" s="438">
        <f t="shared" si="0"/>
        <v>0</v>
      </c>
      <c r="O14" s="467" t="s">
        <v>438</v>
      </c>
      <c r="P14" s="438">
        <f t="shared" si="3"/>
        <v>0</v>
      </c>
      <c r="Q14" s="468">
        <f t="shared" si="4"/>
        <v>0</v>
      </c>
    </row>
    <row r="15" spans="1:20" ht="15.75" customHeight="1">
      <c r="A15" s="1100"/>
      <c r="B15" s="1101"/>
      <c r="C15" s="1098"/>
      <c r="D15" s="420" t="s">
        <v>437</v>
      </c>
      <c r="E15" s="466">
        <v>2.4</v>
      </c>
      <c r="F15" s="466">
        <v>0.3</v>
      </c>
      <c r="G15" s="466">
        <v>0.53600000000000003</v>
      </c>
      <c r="H15" s="466">
        <v>0.15</v>
      </c>
      <c r="I15" s="467" t="s">
        <v>438</v>
      </c>
      <c r="J15" s="466">
        <v>21.37</v>
      </c>
      <c r="K15" s="438">
        <f t="shared" si="5"/>
        <v>8582.4</v>
      </c>
      <c r="L15" s="438">
        <f t="shared" si="1"/>
        <v>600</v>
      </c>
      <c r="M15" s="438">
        <f t="shared" si="2"/>
        <v>1286.4000000000001</v>
      </c>
      <c r="N15" s="438">
        <f t="shared" si="0"/>
        <v>900</v>
      </c>
      <c r="O15" s="467" t="s">
        <v>438</v>
      </c>
      <c r="P15" s="438">
        <f t="shared" si="3"/>
        <v>32439.66</v>
      </c>
      <c r="Q15" s="468">
        <f t="shared" si="4"/>
        <v>11368.8</v>
      </c>
    </row>
    <row r="16" spans="1:20" ht="15.75" customHeight="1">
      <c r="A16" s="1100"/>
      <c r="B16" s="1101"/>
      <c r="C16" s="1098"/>
      <c r="D16" s="214">
        <v>3</v>
      </c>
      <c r="E16" s="466"/>
      <c r="F16" s="466"/>
      <c r="G16" s="466"/>
      <c r="H16" s="466"/>
      <c r="I16" s="467"/>
      <c r="J16" s="466"/>
      <c r="K16" s="438">
        <f t="shared" si="5"/>
        <v>0</v>
      </c>
      <c r="L16" s="438">
        <f t="shared" si="1"/>
        <v>0</v>
      </c>
      <c r="M16" s="438">
        <f t="shared" si="2"/>
        <v>0</v>
      </c>
      <c r="N16" s="438">
        <f t="shared" si="0"/>
        <v>0</v>
      </c>
      <c r="O16" s="467" t="s">
        <v>438</v>
      </c>
      <c r="P16" s="438">
        <f t="shared" si="3"/>
        <v>0</v>
      </c>
      <c r="Q16" s="468">
        <f t="shared" si="4"/>
        <v>0</v>
      </c>
    </row>
    <row r="17" spans="1:17" ht="15.75" customHeight="1">
      <c r="A17" s="200">
        <v>2</v>
      </c>
      <c r="B17" s="1003" t="s">
        <v>267</v>
      </c>
      <c r="C17" s="1003"/>
      <c r="D17" s="1003"/>
      <c r="E17" s="466"/>
      <c r="F17" s="466"/>
      <c r="G17" s="466"/>
      <c r="H17" s="466"/>
      <c r="I17" s="466"/>
      <c r="J17" s="466"/>
      <c r="K17" s="438"/>
      <c r="L17" s="438"/>
      <c r="M17" s="438"/>
      <c r="N17" s="438"/>
      <c r="O17" s="438"/>
      <c r="P17" s="438"/>
      <c r="Q17" s="468"/>
    </row>
    <row r="18" spans="1:17" ht="15.75" customHeight="1">
      <c r="A18" s="1100" t="s">
        <v>248</v>
      </c>
      <c r="B18" s="1097" t="s">
        <v>268</v>
      </c>
      <c r="C18" s="1098" t="s">
        <v>269</v>
      </c>
      <c r="D18" s="214">
        <v>1</v>
      </c>
      <c r="E18" s="466">
        <f>E19*0.8</f>
        <v>3.84</v>
      </c>
      <c r="F18" s="466">
        <f>F19*0.8</f>
        <v>0.26880000000000004</v>
      </c>
      <c r="G18" s="466">
        <f>G19*0.8</f>
        <v>0.42880000000000007</v>
      </c>
      <c r="H18" s="466">
        <f>H19*0.8</f>
        <v>0.192</v>
      </c>
      <c r="I18" s="467" t="s">
        <v>438</v>
      </c>
      <c r="J18" s="466">
        <f>J19*0.8</f>
        <v>24.600576000000004</v>
      </c>
      <c r="K18" s="438">
        <f t="shared" si="5"/>
        <v>13731.84</v>
      </c>
      <c r="L18" s="438">
        <f t="shared" si="1"/>
        <v>537.6</v>
      </c>
      <c r="M18" s="438">
        <f t="shared" si="2"/>
        <v>1029.1200000000001</v>
      </c>
      <c r="N18" s="438">
        <f t="shared" ref="N18:N33" si="6">H18*$N$8</f>
        <v>1152</v>
      </c>
      <c r="O18" s="467" t="s">
        <v>438</v>
      </c>
      <c r="P18" s="438">
        <f t="shared" si="3"/>
        <v>37343.674368000007</v>
      </c>
      <c r="Q18" s="468">
        <f t="shared" si="4"/>
        <v>16450.560000000001</v>
      </c>
    </row>
    <row r="19" spans="1:17" ht="15.75" customHeight="1">
      <c r="A19" s="1100"/>
      <c r="B19" s="1097"/>
      <c r="C19" s="1098"/>
      <c r="D19" s="214">
        <v>2</v>
      </c>
      <c r="E19" s="466">
        <v>4.8</v>
      </c>
      <c r="F19" s="466">
        <v>0.33600000000000002</v>
      </c>
      <c r="G19" s="466">
        <v>0.53600000000000003</v>
      </c>
      <c r="H19" s="466">
        <v>0.24</v>
      </c>
      <c r="I19" s="467" t="s">
        <v>438</v>
      </c>
      <c r="J19" s="466">
        <v>30.750720000000001</v>
      </c>
      <c r="K19" s="438">
        <f t="shared" si="5"/>
        <v>17164.8</v>
      </c>
      <c r="L19" s="438">
        <f t="shared" si="1"/>
        <v>672</v>
      </c>
      <c r="M19" s="438">
        <f t="shared" si="2"/>
        <v>1286.4000000000001</v>
      </c>
      <c r="N19" s="438">
        <f t="shared" si="6"/>
        <v>1440</v>
      </c>
      <c r="O19" s="467" t="s">
        <v>438</v>
      </c>
      <c r="P19" s="438">
        <f t="shared" si="3"/>
        <v>46679.592960000002</v>
      </c>
      <c r="Q19" s="468">
        <f t="shared" si="4"/>
        <v>20563.2</v>
      </c>
    </row>
    <row r="20" spans="1:17" ht="15.75" customHeight="1">
      <c r="A20" s="1100"/>
      <c r="B20" s="1097"/>
      <c r="C20" s="1098"/>
      <c r="D20" s="214">
        <v>3</v>
      </c>
      <c r="E20" s="466">
        <f>E19*1.3</f>
        <v>6.24</v>
      </c>
      <c r="F20" s="466">
        <f>F19*1.3</f>
        <v>0.43680000000000002</v>
      </c>
      <c r="G20" s="466">
        <f>G19*1.3</f>
        <v>0.69680000000000009</v>
      </c>
      <c r="H20" s="466">
        <f>H19*1.3</f>
        <v>0.312</v>
      </c>
      <c r="I20" s="467" t="s">
        <v>438</v>
      </c>
      <c r="J20" s="466">
        <f>J19*1.3</f>
        <v>39.975936000000004</v>
      </c>
      <c r="K20" s="438">
        <f t="shared" si="5"/>
        <v>22314.240000000002</v>
      </c>
      <c r="L20" s="438">
        <f t="shared" si="1"/>
        <v>873.6</v>
      </c>
      <c r="M20" s="438">
        <f t="shared" si="2"/>
        <v>1672.3200000000002</v>
      </c>
      <c r="N20" s="438">
        <f t="shared" si="6"/>
        <v>1872</v>
      </c>
      <c r="O20" s="467" t="s">
        <v>438</v>
      </c>
      <c r="P20" s="438">
        <f t="shared" si="3"/>
        <v>60683.470848000004</v>
      </c>
      <c r="Q20" s="468">
        <f t="shared" si="4"/>
        <v>26732.16</v>
      </c>
    </row>
    <row r="21" spans="1:17" ht="15.75" customHeight="1">
      <c r="A21" s="1100" t="s">
        <v>249</v>
      </c>
      <c r="B21" s="1097" t="s">
        <v>270</v>
      </c>
      <c r="C21" s="1098" t="s">
        <v>269</v>
      </c>
      <c r="D21" s="214">
        <v>1</v>
      </c>
      <c r="E21" s="466">
        <f>E22*0.8</f>
        <v>38.400000000000006</v>
      </c>
      <c r="F21" s="466">
        <f>F22*0.8</f>
        <v>2.6880000000000006</v>
      </c>
      <c r="G21" s="466">
        <f>G22*0.8</f>
        <v>2.1440000000000001</v>
      </c>
      <c r="H21" s="466">
        <f>H22*0.8</f>
        <v>1.9200000000000004</v>
      </c>
      <c r="I21" s="467" t="s">
        <v>438</v>
      </c>
      <c r="J21" s="466">
        <f>J22*0.8</f>
        <v>206.38464000000005</v>
      </c>
      <c r="K21" s="438">
        <f t="shared" si="5"/>
        <v>137318.40000000002</v>
      </c>
      <c r="L21" s="438">
        <f t="shared" si="1"/>
        <v>5376.0000000000009</v>
      </c>
      <c r="M21" s="438">
        <f t="shared" si="2"/>
        <v>5145.6000000000004</v>
      </c>
      <c r="N21" s="438">
        <f t="shared" si="6"/>
        <v>11520.000000000002</v>
      </c>
      <c r="O21" s="467" t="s">
        <v>438</v>
      </c>
      <c r="P21" s="438">
        <f t="shared" si="3"/>
        <v>313291.88352000009</v>
      </c>
      <c r="Q21" s="468">
        <f t="shared" si="4"/>
        <v>159360.00000000003</v>
      </c>
    </row>
    <row r="22" spans="1:17" ht="15.75" customHeight="1">
      <c r="A22" s="1100"/>
      <c r="B22" s="1097"/>
      <c r="C22" s="1098"/>
      <c r="D22" s="214">
        <v>2</v>
      </c>
      <c r="E22" s="466">
        <v>48</v>
      </c>
      <c r="F22" s="466">
        <v>3.3600000000000003</v>
      </c>
      <c r="G22" s="466">
        <v>2.68</v>
      </c>
      <c r="H22" s="466">
        <v>2.4000000000000004</v>
      </c>
      <c r="I22" s="467" t="s">
        <v>438</v>
      </c>
      <c r="J22" s="466">
        <v>257.98080000000004</v>
      </c>
      <c r="K22" s="438">
        <f t="shared" si="5"/>
        <v>171648</v>
      </c>
      <c r="L22" s="438">
        <f t="shared" si="1"/>
        <v>6720.0000000000009</v>
      </c>
      <c r="M22" s="438">
        <f t="shared" si="2"/>
        <v>6432</v>
      </c>
      <c r="N22" s="438">
        <f t="shared" si="6"/>
        <v>14400.000000000002</v>
      </c>
      <c r="O22" s="467" t="s">
        <v>438</v>
      </c>
      <c r="P22" s="438">
        <f t="shared" si="3"/>
        <v>391614.85440000007</v>
      </c>
      <c r="Q22" s="468">
        <f t="shared" si="4"/>
        <v>199200</v>
      </c>
    </row>
    <row r="23" spans="1:17" ht="15.75" customHeight="1">
      <c r="A23" s="1100"/>
      <c r="B23" s="1097"/>
      <c r="C23" s="1098"/>
      <c r="D23" s="214">
        <v>3</v>
      </c>
      <c r="E23" s="466">
        <f>E22*1.3</f>
        <v>62.400000000000006</v>
      </c>
      <c r="F23" s="466">
        <f>F22*1.3</f>
        <v>4.3680000000000003</v>
      </c>
      <c r="G23" s="466">
        <f>G22*1.3</f>
        <v>3.4840000000000004</v>
      </c>
      <c r="H23" s="466">
        <f>H22*1.3</f>
        <v>3.1200000000000006</v>
      </c>
      <c r="I23" s="467" t="s">
        <v>438</v>
      </c>
      <c r="J23" s="466">
        <f>J22*1.3</f>
        <v>335.37504000000007</v>
      </c>
      <c r="K23" s="438">
        <f t="shared" si="5"/>
        <v>223142.40000000002</v>
      </c>
      <c r="L23" s="438">
        <f t="shared" si="1"/>
        <v>8736</v>
      </c>
      <c r="M23" s="438">
        <f t="shared" si="2"/>
        <v>8361.6</v>
      </c>
      <c r="N23" s="438">
        <f t="shared" si="6"/>
        <v>18720.000000000004</v>
      </c>
      <c r="O23" s="467" t="s">
        <v>438</v>
      </c>
      <c r="P23" s="438">
        <f t="shared" si="3"/>
        <v>509099.31072000013</v>
      </c>
      <c r="Q23" s="468">
        <f t="shared" si="4"/>
        <v>258960.00000000003</v>
      </c>
    </row>
    <row r="24" spans="1:17" ht="15.75" customHeight="1">
      <c r="A24" s="1100" t="s">
        <v>250</v>
      </c>
      <c r="B24" s="1097" t="s">
        <v>271</v>
      </c>
      <c r="C24" s="1098" t="s">
        <v>269</v>
      </c>
      <c r="D24" s="214">
        <v>1</v>
      </c>
      <c r="E24" s="466">
        <f>E25*0.8</f>
        <v>14.4</v>
      </c>
      <c r="F24" s="466">
        <f>F25*0.8</f>
        <v>1.0080000000000002</v>
      </c>
      <c r="G24" s="466">
        <f>G25*0.8</f>
        <v>1.0720000000000001</v>
      </c>
      <c r="H24" s="466">
        <f>H25*0.8</f>
        <v>0.72000000000000008</v>
      </c>
      <c r="I24" s="467" t="s">
        <v>438</v>
      </c>
      <c r="J24" s="466">
        <f>J25*0.8</f>
        <v>82.346879999999999</v>
      </c>
      <c r="K24" s="438">
        <f t="shared" si="5"/>
        <v>51494.400000000001</v>
      </c>
      <c r="L24" s="438">
        <f t="shared" si="1"/>
        <v>2016.0000000000005</v>
      </c>
      <c r="M24" s="438">
        <f t="shared" si="2"/>
        <v>2572.8000000000002</v>
      </c>
      <c r="N24" s="438">
        <f t="shared" si="6"/>
        <v>4320.0000000000009</v>
      </c>
      <c r="O24" s="467" t="s">
        <v>438</v>
      </c>
      <c r="P24" s="438">
        <f t="shared" si="3"/>
        <v>125002.56384</v>
      </c>
      <c r="Q24" s="468">
        <f t="shared" si="4"/>
        <v>60403.200000000004</v>
      </c>
    </row>
    <row r="25" spans="1:17" ht="15.75" customHeight="1">
      <c r="A25" s="1100"/>
      <c r="B25" s="1097"/>
      <c r="C25" s="1098"/>
      <c r="D25" s="214">
        <v>2</v>
      </c>
      <c r="E25" s="466">
        <v>18</v>
      </c>
      <c r="F25" s="466">
        <v>1.2600000000000002</v>
      </c>
      <c r="G25" s="466">
        <v>1.34</v>
      </c>
      <c r="H25" s="466">
        <v>0.9</v>
      </c>
      <c r="I25" s="467" t="s">
        <v>438</v>
      </c>
      <c r="J25" s="466">
        <v>102.9336</v>
      </c>
      <c r="K25" s="438">
        <f t="shared" si="5"/>
        <v>64368</v>
      </c>
      <c r="L25" s="438">
        <f t="shared" si="1"/>
        <v>2520.0000000000005</v>
      </c>
      <c r="M25" s="438">
        <f t="shared" si="2"/>
        <v>3216</v>
      </c>
      <c r="N25" s="438">
        <f t="shared" si="6"/>
        <v>5400</v>
      </c>
      <c r="O25" s="467" t="s">
        <v>438</v>
      </c>
      <c r="P25" s="438">
        <f t="shared" si="3"/>
        <v>156253.20480000001</v>
      </c>
      <c r="Q25" s="468">
        <f t="shared" si="4"/>
        <v>75504</v>
      </c>
    </row>
    <row r="26" spans="1:17" ht="15.75" customHeight="1">
      <c r="A26" s="1100"/>
      <c r="B26" s="1097"/>
      <c r="C26" s="1098"/>
      <c r="D26" s="214">
        <v>3</v>
      </c>
      <c r="E26" s="466">
        <f>E25*1.3</f>
        <v>23.400000000000002</v>
      </c>
      <c r="F26" s="466">
        <f>F25*1.3</f>
        <v>1.6380000000000003</v>
      </c>
      <c r="G26" s="466">
        <f>G25*1.3</f>
        <v>1.7420000000000002</v>
      </c>
      <c r="H26" s="466">
        <f>H25*1.3</f>
        <v>1.1700000000000002</v>
      </c>
      <c r="I26" s="467" t="s">
        <v>438</v>
      </c>
      <c r="J26" s="466">
        <f>J25*1.3</f>
        <v>133.81368000000001</v>
      </c>
      <c r="K26" s="438">
        <f t="shared" si="5"/>
        <v>83678.400000000009</v>
      </c>
      <c r="L26" s="438">
        <f t="shared" si="1"/>
        <v>3276.0000000000009</v>
      </c>
      <c r="M26" s="438">
        <f t="shared" si="2"/>
        <v>4180.8</v>
      </c>
      <c r="N26" s="438">
        <f t="shared" si="6"/>
        <v>7020.0000000000009</v>
      </c>
      <c r="O26" s="467" t="s">
        <v>438</v>
      </c>
      <c r="P26" s="438">
        <f t="shared" si="3"/>
        <v>203129.16624000002</v>
      </c>
      <c r="Q26" s="468">
        <f t="shared" si="4"/>
        <v>98155.200000000012</v>
      </c>
    </row>
    <row r="27" spans="1:17" ht="47.25" customHeight="1">
      <c r="A27" s="203" t="s">
        <v>251</v>
      </c>
      <c r="B27" s="208" t="s">
        <v>272</v>
      </c>
      <c r="C27" s="180" t="s">
        <v>273</v>
      </c>
      <c r="D27" s="425" t="s">
        <v>437</v>
      </c>
      <c r="E27" s="466">
        <v>3.5999999999999996</v>
      </c>
      <c r="F27" s="466">
        <v>0.252</v>
      </c>
      <c r="G27" s="466">
        <v>0.40200000000000008</v>
      </c>
      <c r="H27" s="466">
        <v>0.18</v>
      </c>
      <c r="I27" s="467" t="s">
        <v>438</v>
      </c>
      <c r="J27" s="466">
        <v>23.063040000000001</v>
      </c>
      <c r="K27" s="438">
        <f t="shared" si="5"/>
        <v>12873.599999999999</v>
      </c>
      <c r="L27" s="438">
        <f t="shared" si="1"/>
        <v>504</v>
      </c>
      <c r="M27" s="438">
        <f t="shared" si="2"/>
        <v>964.80000000000018</v>
      </c>
      <c r="N27" s="438">
        <f t="shared" si="6"/>
        <v>1080</v>
      </c>
      <c r="O27" s="467" t="s">
        <v>438</v>
      </c>
      <c r="P27" s="438">
        <f t="shared" si="3"/>
        <v>35009.69472</v>
      </c>
      <c r="Q27" s="468">
        <f t="shared" si="4"/>
        <v>15422.399999999998</v>
      </c>
    </row>
    <row r="28" spans="1:17" ht="15.75" customHeight="1">
      <c r="A28" s="1100" t="s">
        <v>252</v>
      </c>
      <c r="B28" s="1097" t="s">
        <v>274</v>
      </c>
      <c r="C28" s="1098" t="s">
        <v>265</v>
      </c>
      <c r="D28" s="214">
        <v>1</v>
      </c>
      <c r="E28" s="466">
        <f>E29*0.8</f>
        <v>1.92</v>
      </c>
      <c r="F28" s="466">
        <f>F29*0.8</f>
        <v>0.13440000000000002</v>
      </c>
      <c r="G28" s="466">
        <f>G29*0.8</f>
        <v>0.21440000000000003</v>
      </c>
      <c r="H28" s="466">
        <f>H29*0.8</f>
        <v>9.6000000000000002E-2</v>
      </c>
      <c r="I28" s="467" t="s">
        <v>438</v>
      </c>
      <c r="J28" s="466">
        <f>J29*0.8</f>
        <v>12.300288000000002</v>
      </c>
      <c r="K28" s="438">
        <f t="shared" si="5"/>
        <v>6865.92</v>
      </c>
      <c r="L28" s="438">
        <f t="shared" si="1"/>
        <v>268.8</v>
      </c>
      <c r="M28" s="438">
        <f t="shared" si="2"/>
        <v>514.56000000000006</v>
      </c>
      <c r="N28" s="438">
        <f t="shared" si="6"/>
        <v>576</v>
      </c>
      <c r="O28" s="467" t="s">
        <v>438</v>
      </c>
      <c r="P28" s="438">
        <f t="shared" si="3"/>
        <v>18671.837184000004</v>
      </c>
      <c r="Q28" s="468">
        <f t="shared" si="4"/>
        <v>8225.2800000000007</v>
      </c>
    </row>
    <row r="29" spans="1:17" ht="15.75" customHeight="1">
      <c r="A29" s="1100"/>
      <c r="B29" s="1097"/>
      <c r="C29" s="1098"/>
      <c r="D29" s="214">
        <v>2</v>
      </c>
      <c r="E29" s="466">
        <v>2.4</v>
      </c>
      <c r="F29" s="466">
        <v>0.16800000000000001</v>
      </c>
      <c r="G29" s="466">
        <v>0.26800000000000002</v>
      </c>
      <c r="H29" s="466">
        <v>0.12</v>
      </c>
      <c r="I29" s="467" t="s">
        <v>438</v>
      </c>
      <c r="J29" s="466">
        <v>15.375360000000001</v>
      </c>
      <c r="K29" s="438">
        <f t="shared" si="5"/>
        <v>8582.4</v>
      </c>
      <c r="L29" s="438">
        <f t="shared" si="1"/>
        <v>336</v>
      </c>
      <c r="M29" s="438">
        <f t="shared" si="2"/>
        <v>643.20000000000005</v>
      </c>
      <c r="N29" s="438">
        <f t="shared" si="6"/>
        <v>720</v>
      </c>
      <c r="O29" s="467" t="s">
        <v>438</v>
      </c>
      <c r="P29" s="438">
        <f t="shared" si="3"/>
        <v>23339.796480000001</v>
      </c>
      <c r="Q29" s="468">
        <f t="shared" si="4"/>
        <v>10281.6</v>
      </c>
    </row>
    <row r="30" spans="1:17" ht="15.75" customHeight="1">
      <c r="A30" s="1100"/>
      <c r="B30" s="1097"/>
      <c r="C30" s="1098"/>
      <c r="D30" s="214">
        <v>3</v>
      </c>
      <c r="E30" s="466">
        <f>E29*1.3</f>
        <v>3.12</v>
      </c>
      <c r="F30" s="466">
        <f>F29*1.3</f>
        <v>0.21840000000000001</v>
      </c>
      <c r="G30" s="466">
        <f>G29*1.3</f>
        <v>0.34840000000000004</v>
      </c>
      <c r="H30" s="466">
        <f>H29*1.3</f>
        <v>0.156</v>
      </c>
      <c r="I30" s="467" t="s">
        <v>438</v>
      </c>
      <c r="J30" s="466">
        <f>J29*1.3</f>
        <v>19.987968000000002</v>
      </c>
      <c r="K30" s="438">
        <f t="shared" si="5"/>
        <v>11157.12</v>
      </c>
      <c r="L30" s="438">
        <f t="shared" si="1"/>
        <v>436.8</v>
      </c>
      <c r="M30" s="438">
        <f t="shared" si="2"/>
        <v>836.16000000000008</v>
      </c>
      <c r="N30" s="438">
        <f t="shared" si="6"/>
        <v>936</v>
      </c>
      <c r="O30" s="467" t="s">
        <v>438</v>
      </c>
      <c r="P30" s="438">
        <f t="shared" si="3"/>
        <v>30341.735424000002</v>
      </c>
      <c r="Q30" s="468">
        <f t="shared" si="4"/>
        <v>13366.08</v>
      </c>
    </row>
    <row r="31" spans="1:17" ht="15.75" customHeight="1">
      <c r="A31" s="1100" t="s">
        <v>275</v>
      </c>
      <c r="B31" s="1097" t="s">
        <v>276</v>
      </c>
      <c r="C31" s="1098" t="s">
        <v>273</v>
      </c>
      <c r="D31" s="214">
        <v>1</v>
      </c>
      <c r="E31" s="466">
        <f>E32*0.8</f>
        <v>36</v>
      </c>
      <c r="F31" s="466">
        <f>F32*0.8</f>
        <v>2.5200000000000005</v>
      </c>
      <c r="G31" s="466">
        <f>G32*0.8</f>
        <v>2.68</v>
      </c>
      <c r="H31" s="466">
        <f>H32*0.8</f>
        <v>1.8</v>
      </c>
      <c r="I31" s="467" t="s">
        <v>438</v>
      </c>
      <c r="J31" s="466">
        <f>J32*0.8</f>
        <v>205.86720000000003</v>
      </c>
      <c r="K31" s="438">
        <f t="shared" si="5"/>
        <v>128736</v>
      </c>
      <c r="L31" s="438">
        <f t="shared" si="1"/>
        <v>5040.0000000000009</v>
      </c>
      <c r="M31" s="438">
        <f t="shared" si="2"/>
        <v>6432</v>
      </c>
      <c r="N31" s="438">
        <f t="shared" si="6"/>
        <v>10800</v>
      </c>
      <c r="O31" s="467" t="s">
        <v>438</v>
      </c>
      <c r="P31" s="438">
        <f t="shared" si="3"/>
        <v>312506.40960000001</v>
      </c>
      <c r="Q31" s="468">
        <f t="shared" si="4"/>
        <v>151008</v>
      </c>
    </row>
    <row r="32" spans="1:17" ht="15.75" customHeight="1">
      <c r="A32" s="1100"/>
      <c r="B32" s="1097"/>
      <c r="C32" s="1098"/>
      <c r="D32" s="214">
        <v>2</v>
      </c>
      <c r="E32" s="466">
        <v>45</v>
      </c>
      <c r="F32" s="466">
        <v>3.1500000000000004</v>
      </c>
      <c r="G32" s="466">
        <v>3.35</v>
      </c>
      <c r="H32" s="466">
        <v>2.25</v>
      </c>
      <c r="I32" s="467" t="s">
        <v>438</v>
      </c>
      <c r="J32" s="466">
        <v>257.334</v>
      </c>
      <c r="K32" s="438">
        <f t="shared" si="5"/>
        <v>160920</v>
      </c>
      <c r="L32" s="438">
        <f t="shared" si="1"/>
        <v>6300.0000000000009</v>
      </c>
      <c r="M32" s="438">
        <f t="shared" si="2"/>
        <v>8040</v>
      </c>
      <c r="N32" s="438">
        <f t="shared" si="6"/>
        <v>13500</v>
      </c>
      <c r="O32" s="467" t="s">
        <v>438</v>
      </c>
      <c r="P32" s="438">
        <f t="shared" si="3"/>
        <v>390633.01199999999</v>
      </c>
      <c r="Q32" s="468">
        <f t="shared" si="4"/>
        <v>188760</v>
      </c>
    </row>
    <row r="33" spans="1:17" ht="15.75" customHeight="1">
      <c r="A33" s="1100"/>
      <c r="B33" s="1097"/>
      <c r="C33" s="1098"/>
      <c r="D33" s="214">
        <v>3</v>
      </c>
      <c r="E33" s="466">
        <f>E32*1.3</f>
        <v>58.5</v>
      </c>
      <c r="F33" s="466">
        <f>F32*1.3</f>
        <v>4.0950000000000006</v>
      </c>
      <c r="G33" s="466">
        <f>G32*1.3</f>
        <v>4.3550000000000004</v>
      </c>
      <c r="H33" s="466">
        <f>H32*1.3</f>
        <v>2.9250000000000003</v>
      </c>
      <c r="I33" s="467" t="s">
        <v>438</v>
      </c>
      <c r="J33" s="466">
        <f>J32*1.3</f>
        <v>334.5342</v>
      </c>
      <c r="K33" s="438">
        <f t="shared" si="5"/>
        <v>209196</v>
      </c>
      <c r="L33" s="438">
        <f t="shared" si="1"/>
        <v>8190.0000000000009</v>
      </c>
      <c r="M33" s="438">
        <f t="shared" si="2"/>
        <v>10452.000000000002</v>
      </c>
      <c r="N33" s="438">
        <f t="shared" si="6"/>
        <v>17550</v>
      </c>
      <c r="O33" s="467" t="s">
        <v>438</v>
      </c>
      <c r="P33" s="438">
        <f t="shared" si="3"/>
        <v>507822.91560000001</v>
      </c>
      <c r="Q33" s="468">
        <f t="shared" si="4"/>
        <v>245388</v>
      </c>
    </row>
    <row r="34" spans="1:17" ht="31.5" customHeight="1">
      <c r="A34" s="203" t="s">
        <v>277</v>
      </c>
      <c r="B34" s="208" t="s">
        <v>278</v>
      </c>
      <c r="C34" s="180" t="s">
        <v>269</v>
      </c>
      <c r="D34" s="420" t="s">
        <v>437</v>
      </c>
      <c r="E34" s="466">
        <v>0.12</v>
      </c>
      <c r="F34" s="466">
        <v>0.01</v>
      </c>
      <c r="G34" s="466">
        <v>0.03</v>
      </c>
      <c r="H34" s="467" t="s">
        <v>438</v>
      </c>
      <c r="I34" s="467" t="s">
        <v>438</v>
      </c>
      <c r="J34" s="466">
        <v>0.95</v>
      </c>
      <c r="K34" s="438">
        <f t="shared" si="5"/>
        <v>429.12</v>
      </c>
      <c r="L34" s="438">
        <f>F34*$L$8</f>
        <v>20</v>
      </c>
      <c r="M34" s="438">
        <f t="shared" si="2"/>
        <v>72</v>
      </c>
      <c r="N34" s="467" t="s">
        <v>438</v>
      </c>
      <c r="O34" s="467" t="s">
        <v>438</v>
      </c>
      <c r="P34" s="438">
        <f t="shared" si="3"/>
        <v>1442.1</v>
      </c>
      <c r="Q34" s="468">
        <f t="shared" si="4"/>
        <v>521.12</v>
      </c>
    </row>
    <row r="35" spans="1:17" ht="15.75" customHeight="1">
      <c r="A35" s="200" t="s">
        <v>9</v>
      </c>
      <c r="B35" s="199" t="s">
        <v>279</v>
      </c>
      <c r="C35" s="180"/>
      <c r="D35" s="214"/>
      <c r="E35" s="466"/>
      <c r="F35" s="466"/>
      <c r="G35" s="466"/>
      <c r="H35" s="466"/>
      <c r="I35" s="466"/>
      <c r="J35" s="466"/>
      <c r="K35" s="438"/>
      <c r="L35" s="438"/>
      <c r="M35" s="438"/>
      <c r="N35" s="438"/>
      <c r="O35" s="438"/>
      <c r="P35" s="438"/>
      <c r="Q35" s="468"/>
    </row>
    <row r="36" spans="1:17" ht="15.75" customHeight="1">
      <c r="A36" s="1100">
        <v>1</v>
      </c>
      <c r="B36" s="1097" t="s">
        <v>280</v>
      </c>
      <c r="C36" s="1098" t="s">
        <v>273</v>
      </c>
      <c r="D36" s="214">
        <v>1</v>
      </c>
      <c r="E36" s="466">
        <f>E37*0.8</f>
        <v>19.200000000000003</v>
      </c>
      <c r="F36" s="466">
        <f>F37*0.8</f>
        <v>1.3440000000000003</v>
      </c>
      <c r="G36" s="466">
        <f>G37*0.8</f>
        <v>2.1440000000000001</v>
      </c>
      <c r="H36" s="466">
        <f>H37*0.8</f>
        <v>0.96000000000000019</v>
      </c>
      <c r="I36" s="467" t="s">
        <v>438</v>
      </c>
      <c r="J36" s="466">
        <f>J37*0.8</f>
        <v>123.00288000000003</v>
      </c>
      <c r="K36" s="438">
        <f t="shared" si="5"/>
        <v>68659.200000000012</v>
      </c>
      <c r="L36" s="438">
        <f t="shared" si="1"/>
        <v>2688.0000000000005</v>
      </c>
      <c r="M36" s="438">
        <f t="shared" si="2"/>
        <v>5145.6000000000004</v>
      </c>
      <c r="N36" s="438">
        <f t="shared" ref="N36:N41" si="7">H36*$N$8</f>
        <v>5760.0000000000009</v>
      </c>
      <c r="O36" s="467" t="s">
        <v>438</v>
      </c>
      <c r="P36" s="438">
        <f t="shared" si="3"/>
        <v>186718.37184000004</v>
      </c>
      <c r="Q36" s="468">
        <f t="shared" si="4"/>
        <v>82252.800000000017</v>
      </c>
    </row>
    <row r="37" spans="1:17" ht="15.75" customHeight="1">
      <c r="A37" s="1100"/>
      <c r="B37" s="1097"/>
      <c r="C37" s="1098"/>
      <c r="D37" s="214">
        <v>2</v>
      </c>
      <c r="E37" s="466">
        <v>24</v>
      </c>
      <c r="F37" s="466">
        <v>1.6800000000000002</v>
      </c>
      <c r="G37" s="466">
        <v>2.68</v>
      </c>
      <c r="H37" s="466">
        <v>1.2000000000000002</v>
      </c>
      <c r="I37" s="467" t="s">
        <v>438</v>
      </c>
      <c r="J37" s="466">
        <v>153.75360000000003</v>
      </c>
      <c r="K37" s="438">
        <f t="shared" si="5"/>
        <v>85824</v>
      </c>
      <c r="L37" s="438">
        <f t="shared" si="1"/>
        <v>3360.0000000000005</v>
      </c>
      <c r="M37" s="438">
        <f t="shared" si="2"/>
        <v>6432</v>
      </c>
      <c r="N37" s="438">
        <f t="shared" si="7"/>
        <v>7200.0000000000009</v>
      </c>
      <c r="O37" s="467" t="s">
        <v>438</v>
      </c>
      <c r="P37" s="438">
        <f t="shared" si="3"/>
        <v>233397.96480000005</v>
      </c>
      <c r="Q37" s="468">
        <f t="shared" si="4"/>
        <v>102816</v>
      </c>
    </row>
    <row r="38" spans="1:17" ht="15.75" customHeight="1">
      <c r="A38" s="1100"/>
      <c r="B38" s="1097"/>
      <c r="C38" s="1098"/>
      <c r="D38" s="214">
        <v>3</v>
      </c>
      <c r="E38" s="466">
        <f>E37*1.3</f>
        <v>31.200000000000003</v>
      </c>
      <c r="F38" s="466">
        <f>F37*1.3</f>
        <v>2.1840000000000002</v>
      </c>
      <c r="G38" s="466">
        <f>G37*1.3</f>
        <v>3.4840000000000004</v>
      </c>
      <c r="H38" s="466">
        <f>H37*1.3</f>
        <v>1.5600000000000003</v>
      </c>
      <c r="I38" s="467" t="s">
        <v>438</v>
      </c>
      <c r="J38" s="466">
        <f>J37*1.3</f>
        <v>199.87968000000006</v>
      </c>
      <c r="K38" s="438">
        <f t="shared" si="5"/>
        <v>111571.20000000001</v>
      </c>
      <c r="L38" s="438">
        <f t="shared" si="1"/>
        <v>4368</v>
      </c>
      <c r="M38" s="438">
        <f t="shared" si="2"/>
        <v>8361.6</v>
      </c>
      <c r="N38" s="438">
        <f t="shared" si="7"/>
        <v>9360.0000000000018</v>
      </c>
      <c r="O38" s="467" t="s">
        <v>438</v>
      </c>
      <c r="P38" s="438">
        <f t="shared" si="3"/>
        <v>303417.35424000007</v>
      </c>
      <c r="Q38" s="468">
        <f t="shared" si="4"/>
        <v>133660.80000000002</v>
      </c>
    </row>
    <row r="39" spans="1:17" ht="15.75" customHeight="1">
      <c r="A39" s="1100">
        <v>2</v>
      </c>
      <c r="B39" s="1097" t="s">
        <v>281</v>
      </c>
      <c r="C39" s="1098" t="s">
        <v>269</v>
      </c>
      <c r="D39" s="214">
        <v>1</v>
      </c>
      <c r="E39" s="466">
        <f>E40*0.8</f>
        <v>25.92</v>
      </c>
      <c r="F39" s="466">
        <f>F40*0.8</f>
        <v>1.8144000000000002</v>
      </c>
      <c r="G39" s="466">
        <f>G40*0.8</f>
        <v>1.9296000000000004</v>
      </c>
      <c r="H39" s="466">
        <f>H40*0.8</f>
        <v>1.2960000000000003</v>
      </c>
      <c r="I39" s="467" t="s">
        <v>438</v>
      </c>
      <c r="J39" s="466">
        <f>J40*0.8</f>
        <v>148.22438400000001</v>
      </c>
      <c r="K39" s="438">
        <f t="shared" si="5"/>
        <v>92689.920000000013</v>
      </c>
      <c r="L39" s="438">
        <f t="shared" si="1"/>
        <v>3628.8000000000006</v>
      </c>
      <c r="M39" s="438">
        <f t="shared" si="2"/>
        <v>4631.0400000000009</v>
      </c>
      <c r="N39" s="438">
        <f t="shared" si="7"/>
        <v>7776.0000000000018</v>
      </c>
      <c r="O39" s="467" t="s">
        <v>438</v>
      </c>
      <c r="P39" s="438">
        <f t="shared" si="3"/>
        <v>225004.61491200002</v>
      </c>
      <c r="Q39" s="468">
        <f t="shared" si="4"/>
        <v>108725.76000000001</v>
      </c>
    </row>
    <row r="40" spans="1:17" ht="15.75" customHeight="1">
      <c r="A40" s="1100"/>
      <c r="B40" s="1097"/>
      <c r="C40" s="1098"/>
      <c r="D40" s="214">
        <v>2</v>
      </c>
      <c r="E40" s="466">
        <v>32.4</v>
      </c>
      <c r="F40" s="466">
        <v>2.2680000000000002</v>
      </c>
      <c r="G40" s="466">
        <v>2.4120000000000004</v>
      </c>
      <c r="H40" s="466">
        <v>1.62</v>
      </c>
      <c r="I40" s="467" t="s">
        <v>438</v>
      </c>
      <c r="J40" s="466">
        <v>185.28048000000001</v>
      </c>
      <c r="K40" s="438">
        <f t="shared" si="5"/>
        <v>115862.39999999999</v>
      </c>
      <c r="L40" s="438">
        <f t="shared" si="1"/>
        <v>4536.0000000000009</v>
      </c>
      <c r="M40" s="438">
        <f t="shared" si="2"/>
        <v>5788.8000000000011</v>
      </c>
      <c r="N40" s="438">
        <f t="shared" si="7"/>
        <v>9720</v>
      </c>
      <c r="O40" s="467" t="s">
        <v>438</v>
      </c>
      <c r="P40" s="438">
        <f t="shared" si="3"/>
        <v>281255.76864000002</v>
      </c>
      <c r="Q40" s="468">
        <f t="shared" si="4"/>
        <v>135907.20000000001</v>
      </c>
    </row>
    <row r="41" spans="1:17" ht="15.75" customHeight="1">
      <c r="A41" s="1100"/>
      <c r="B41" s="1097"/>
      <c r="C41" s="1098"/>
      <c r="D41" s="214">
        <v>3</v>
      </c>
      <c r="E41" s="466">
        <f>E40*1.3</f>
        <v>42.12</v>
      </c>
      <c r="F41" s="466">
        <f>F40*1.3</f>
        <v>2.9484000000000004</v>
      </c>
      <c r="G41" s="466">
        <f>G40*1.3</f>
        <v>3.1356000000000006</v>
      </c>
      <c r="H41" s="466">
        <f>H40*1.3</f>
        <v>2.1060000000000003</v>
      </c>
      <c r="I41" s="467" t="s">
        <v>438</v>
      </c>
      <c r="J41" s="466">
        <f>J40*1.3</f>
        <v>240.86462400000002</v>
      </c>
      <c r="K41" s="438">
        <f t="shared" si="5"/>
        <v>150621.12</v>
      </c>
      <c r="L41" s="438">
        <f t="shared" si="1"/>
        <v>5896.8000000000011</v>
      </c>
      <c r="M41" s="438">
        <f t="shared" si="2"/>
        <v>7525.4400000000014</v>
      </c>
      <c r="N41" s="438">
        <f t="shared" si="7"/>
        <v>12636.000000000002</v>
      </c>
      <c r="O41" s="467" t="s">
        <v>438</v>
      </c>
      <c r="P41" s="438">
        <f t="shared" si="3"/>
        <v>365632.49923200003</v>
      </c>
      <c r="Q41" s="468">
        <f t="shared" si="4"/>
        <v>176679.36</v>
      </c>
    </row>
    <row r="42" spans="1:17" ht="15.75" customHeight="1">
      <c r="A42" s="1100">
        <v>3</v>
      </c>
      <c r="B42" s="1097" t="s">
        <v>282</v>
      </c>
      <c r="C42" s="1098" t="s">
        <v>269</v>
      </c>
      <c r="D42" s="214">
        <v>1</v>
      </c>
      <c r="E42" s="466">
        <f>E43*0.8</f>
        <v>2.4000000000000004</v>
      </c>
      <c r="F42" s="467" t="s">
        <v>438</v>
      </c>
      <c r="G42" s="466">
        <f>G43*0.8</f>
        <v>0.53600000000000003</v>
      </c>
      <c r="H42" s="467" t="s">
        <v>438</v>
      </c>
      <c r="I42" s="467" t="s">
        <v>438</v>
      </c>
      <c r="J42" s="466">
        <f>J43*0.8</f>
        <v>17.969280000000005</v>
      </c>
      <c r="K42" s="438">
        <f t="shared" si="5"/>
        <v>8582.4000000000015</v>
      </c>
      <c r="L42" s="467" t="s">
        <v>438</v>
      </c>
      <c r="M42" s="438">
        <f t="shared" si="2"/>
        <v>1286.4000000000001</v>
      </c>
      <c r="N42" s="467" t="s">
        <v>438</v>
      </c>
      <c r="O42" s="467" t="s">
        <v>438</v>
      </c>
      <c r="P42" s="438">
        <f t="shared" si="3"/>
        <v>27277.367040000008</v>
      </c>
      <c r="Q42" s="468">
        <f t="shared" si="4"/>
        <v>9868.8000000000011</v>
      </c>
    </row>
    <row r="43" spans="1:17" ht="15.75" customHeight="1">
      <c r="A43" s="1100"/>
      <c r="B43" s="1097"/>
      <c r="C43" s="1098"/>
      <c r="D43" s="214">
        <v>2</v>
      </c>
      <c r="E43" s="466">
        <v>3</v>
      </c>
      <c r="F43" s="467" t="s">
        <v>438</v>
      </c>
      <c r="G43" s="466">
        <v>0.67</v>
      </c>
      <c r="H43" s="467" t="s">
        <v>438</v>
      </c>
      <c r="I43" s="467" t="s">
        <v>438</v>
      </c>
      <c r="J43" s="466">
        <v>22.461600000000004</v>
      </c>
      <c r="K43" s="438">
        <f t="shared" si="5"/>
        <v>10728</v>
      </c>
      <c r="L43" s="467" t="s">
        <v>438</v>
      </c>
      <c r="M43" s="438">
        <f t="shared" si="2"/>
        <v>1608</v>
      </c>
      <c r="N43" s="467" t="s">
        <v>438</v>
      </c>
      <c r="O43" s="467" t="s">
        <v>438</v>
      </c>
      <c r="P43" s="438">
        <f t="shared" si="3"/>
        <v>34096.708800000008</v>
      </c>
      <c r="Q43" s="468">
        <f t="shared" si="4"/>
        <v>12336</v>
      </c>
    </row>
    <row r="44" spans="1:17" ht="15.75" customHeight="1">
      <c r="A44" s="1100"/>
      <c r="B44" s="1097"/>
      <c r="C44" s="1098"/>
      <c r="D44" s="214">
        <v>3</v>
      </c>
      <c r="E44" s="466">
        <f>E43*1.3</f>
        <v>3.9000000000000004</v>
      </c>
      <c r="F44" s="467" t="s">
        <v>438</v>
      </c>
      <c r="G44" s="466">
        <f>G43*1.3</f>
        <v>0.87100000000000011</v>
      </c>
      <c r="H44" s="467" t="s">
        <v>438</v>
      </c>
      <c r="I44" s="467" t="s">
        <v>438</v>
      </c>
      <c r="J44" s="466">
        <f>J43*1.3</f>
        <v>29.200080000000007</v>
      </c>
      <c r="K44" s="438">
        <f t="shared" si="5"/>
        <v>13946.400000000001</v>
      </c>
      <c r="L44" s="467" t="s">
        <v>438</v>
      </c>
      <c r="M44" s="438">
        <f t="shared" si="2"/>
        <v>2090.4</v>
      </c>
      <c r="N44" s="467" t="s">
        <v>438</v>
      </c>
      <c r="O44" s="467" t="s">
        <v>438</v>
      </c>
      <c r="P44" s="438">
        <f t="shared" si="3"/>
        <v>44325.721440000008</v>
      </c>
      <c r="Q44" s="468">
        <f t="shared" si="4"/>
        <v>16036.800000000001</v>
      </c>
    </row>
    <row r="45" spans="1:17" ht="15.75" customHeight="1">
      <c r="A45" s="200" t="s">
        <v>11</v>
      </c>
      <c r="B45" s="201" t="s">
        <v>283</v>
      </c>
      <c r="C45" s="209"/>
      <c r="D45" s="214"/>
      <c r="E45" s="466"/>
      <c r="F45" s="466"/>
      <c r="G45" s="466"/>
      <c r="H45" s="466"/>
      <c r="I45" s="466"/>
      <c r="J45" s="466"/>
      <c r="K45" s="438"/>
      <c r="L45" s="438"/>
      <c r="M45" s="438"/>
      <c r="N45" s="438"/>
      <c r="O45" s="438"/>
      <c r="P45" s="438"/>
      <c r="Q45" s="468"/>
    </row>
    <row r="46" spans="1:17" ht="15.75" customHeight="1">
      <c r="A46" s="1100">
        <v>1</v>
      </c>
      <c r="B46" s="1097" t="s">
        <v>284</v>
      </c>
      <c r="C46" s="1098" t="s">
        <v>269</v>
      </c>
      <c r="D46" s="214">
        <v>1</v>
      </c>
      <c r="E46" s="466"/>
      <c r="F46" s="466"/>
      <c r="G46" s="466"/>
      <c r="H46" s="467"/>
      <c r="I46" s="467"/>
      <c r="J46" s="466"/>
      <c r="K46" s="438">
        <f t="shared" si="5"/>
        <v>0</v>
      </c>
      <c r="L46" s="438">
        <f t="shared" si="1"/>
        <v>0</v>
      </c>
      <c r="M46" s="438">
        <f t="shared" si="2"/>
        <v>0</v>
      </c>
      <c r="N46" s="467" t="s">
        <v>438</v>
      </c>
      <c r="O46" s="467" t="s">
        <v>438</v>
      </c>
      <c r="P46" s="438">
        <f t="shared" si="3"/>
        <v>0</v>
      </c>
      <c r="Q46" s="468">
        <f t="shared" si="4"/>
        <v>0</v>
      </c>
    </row>
    <row r="47" spans="1:17" ht="15.75" customHeight="1">
      <c r="A47" s="1100"/>
      <c r="B47" s="1097"/>
      <c r="C47" s="1098"/>
      <c r="D47" s="420" t="s">
        <v>437</v>
      </c>
      <c r="E47" s="466">
        <v>12</v>
      </c>
      <c r="F47" s="466">
        <v>0.84000000000000008</v>
      </c>
      <c r="G47" s="466">
        <v>1.34</v>
      </c>
      <c r="H47" s="467" t="s">
        <v>438</v>
      </c>
      <c r="I47" s="467" t="s">
        <v>438</v>
      </c>
      <c r="J47" s="466">
        <v>69.316800000000015</v>
      </c>
      <c r="K47" s="438">
        <f t="shared" si="5"/>
        <v>42912</v>
      </c>
      <c r="L47" s="438">
        <f t="shared" si="1"/>
        <v>1680.0000000000002</v>
      </c>
      <c r="M47" s="438">
        <f t="shared" si="2"/>
        <v>3216</v>
      </c>
      <c r="N47" s="467" t="s">
        <v>438</v>
      </c>
      <c r="O47" s="467" t="s">
        <v>438</v>
      </c>
      <c r="P47" s="438">
        <f t="shared" si="3"/>
        <v>105222.90240000002</v>
      </c>
      <c r="Q47" s="468">
        <f t="shared" si="4"/>
        <v>47808</v>
      </c>
    </row>
    <row r="48" spans="1:17" ht="15.75" customHeight="1">
      <c r="A48" s="1100"/>
      <c r="B48" s="1097"/>
      <c r="C48" s="1098"/>
      <c r="D48" s="214">
        <v>3</v>
      </c>
      <c r="E48" s="466"/>
      <c r="F48" s="466"/>
      <c r="G48" s="466"/>
      <c r="H48" s="467"/>
      <c r="I48" s="467"/>
      <c r="J48" s="466"/>
      <c r="K48" s="438">
        <f t="shared" si="5"/>
        <v>0</v>
      </c>
      <c r="L48" s="438">
        <f t="shared" si="1"/>
        <v>0</v>
      </c>
      <c r="M48" s="438">
        <f t="shared" si="2"/>
        <v>0</v>
      </c>
      <c r="N48" s="467" t="s">
        <v>438</v>
      </c>
      <c r="O48" s="467" t="s">
        <v>438</v>
      </c>
      <c r="P48" s="438">
        <f t="shared" si="3"/>
        <v>0</v>
      </c>
      <c r="Q48" s="468">
        <f t="shared" si="4"/>
        <v>0</v>
      </c>
    </row>
    <row r="49" spans="1:17" ht="15.75" customHeight="1">
      <c r="A49" s="1100">
        <v>2</v>
      </c>
      <c r="B49" s="1097" t="s">
        <v>285</v>
      </c>
      <c r="C49" s="1098" t="s">
        <v>269</v>
      </c>
      <c r="D49" s="214">
        <v>1</v>
      </c>
      <c r="E49" s="466"/>
      <c r="F49" s="466"/>
      <c r="G49" s="466"/>
      <c r="H49" s="467"/>
      <c r="I49" s="467"/>
      <c r="J49" s="466"/>
      <c r="K49" s="438">
        <f t="shared" si="5"/>
        <v>0</v>
      </c>
      <c r="L49" s="438">
        <f t="shared" si="1"/>
        <v>0</v>
      </c>
      <c r="M49" s="438">
        <f t="shared" si="2"/>
        <v>0</v>
      </c>
      <c r="N49" s="467" t="s">
        <v>438</v>
      </c>
      <c r="O49" s="467" t="s">
        <v>438</v>
      </c>
      <c r="P49" s="438">
        <f t="shared" si="3"/>
        <v>0</v>
      </c>
      <c r="Q49" s="468">
        <f t="shared" si="4"/>
        <v>0</v>
      </c>
    </row>
    <row r="50" spans="1:17" ht="15.75" customHeight="1">
      <c r="A50" s="1100"/>
      <c r="B50" s="1097"/>
      <c r="C50" s="1098"/>
      <c r="D50" s="420" t="s">
        <v>437</v>
      </c>
      <c r="E50" s="466">
        <v>9.6</v>
      </c>
      <c r="F50" s="466">
        <v>0.67200000000000004</v>
      </c>
      <c r="G50" s="466">
        <v>1.0720000000000001</v>
      </c>
      <c r="H50" s="467" t="s">
        <v>438</v>
      </c>
      <c r="I50" s="467" t="s">
        <v>438</v>
      </c>
      <c r="J50" s="466">
        <v>55.453440000000008</v>
      </c>
      <c r="K50" s="438">
        <f t="shared" si="5"/>
        <v>34329.599999999999</v>
      </c>
      <c r="L50" s="438">
        <f t="shared" si="1"/>
        <v>1344</v>
      </c>
      <c r="M50" s="438">
        <f t="shared" si="2"/>
        <v>2572.8000000000002</v>
      </c>
      <c r="N50" s="467" t="s">
        <v>438</v>
      </c>
      <c r="O50" s="467" t="s">
        <v>438</v>
      </c>
      <c r="P50" s="438">
        <f t="shared" si="3"/>
        <v>84178.321920000017</v>
      </c>
      <c r="Q50" s="468">
        <f t="shared" si="4"/>
        <v>38246.400000000001</v>
      </c>
    </row>
    <row r="51" spans="1:17" ht="15.75" customHeight="1">
      <c r="A51" s="1100"/>
      <c r="B51" s="1097"/>
      <c r="C51" s="1098"/>
      <c r="D51" s="214">
        <v>3</v>
      </c>
      <c r="E51" s="466"/>
      <c r="F51" s="466"/>
      <c r="G51" s="466"/>
      <c r="H51" s="467"/>
      <c r="I51" s="467"/>
      <c r="J51" s="466"/>
      <c r="K51" s="438">
        <f t="shared" si="5"/>
        <v>0</v>
      </c>
      <c r="L51" s="438">
        <f t="shared" si="1"/>
        <v>0</v>
      </c>
      <c r="M51" s="438">
        <f t="shared" si="2"/>
        <v>0</v>
      </c>
      <c r="N51" s="467" t="s">
        <v>438</v>
      </c>
      <c r="O51" s="467" t="s">
        <v>438</v>
      </c>
      <c r="P51" s="438">
        <f t="shared" si="3"/>
        <v>0</v>
      </c>
      <c r="Q51" s="468">
        <f t="shared" si="4"/>
        <v>0</v>
      </c>
    </row>
    <row r="52" spans="1:17" ht="15.75" customHeight="1">
      <c r="A52" s="200" t="s">
        <v>14</v>
      </c>
      <c r="B52" s="201" t="s">
        <v>286</v>
      </c>
      <c r="C52" s="209"/>
      <c r="D52" s="214"/>
      <c r="E52" s="466"/>
      <c r="F52" s="466"/>
      <c r="G52" s="466"/>
      <c r="H52" s="466"/>
      <c r="I52" s="466"/>
      <c r="J52" s="466"/>
      <c r="K52" s="438"/>
      <c r="L52" s="438"/>
      <c r="M52" s="438"/>
      <c r="N52" s="438"/>
      <c r="O52" s="438"/>
      <c r="P52" s="438"/>
      <c r="Q52" s="468"/>
    </row>
    <row r="53" spans="1:17" ht="15.75" customHeight="1">
      <c r="A53" s="200">
        <v>1</v>
      </c>
      <c r="B53" s="210" t="s">
        <v>287</v>
      </c>
      <c r="C53" s="210"/>
      <c r="D53" s="214"/>
      <c r="E53" s="466"/>
      <c r="F53" s="466"/>
      <c r="G53" s="466"/>
      <c r="H53" s="466"/>
      <c r="I53" s="466"/>
      <c r="J53" s="466"/>
      <c r="K53" s="438"/>
      <c r="L53" s="438"/>
      <c r="M53" s="438"/>
      <c r="N53" s="438"/>
      <c r="O53" s="438"/>
      <c r="P53" s="438"/>
      <c r="Q53" s="468"/>
    </row>
    <row r="54" spans="1:17" ht="15.75" customHeight="1">
      <c r="A54" s="1096" t="s">
        <v>246</v>
      </c>
      <c r="B54" s="1097" t="s">
        <v>288</v>
      </c>
      <c r="C54" s="1098" t="s">
        <v>269</v>
      </c>
      <c r="D54" s="214">
        <v>1</v>
      </c>
      <c r="E54" s="466">
        <f>E55*0.8</f>
        <v>28.8</v>
      </c>
      <c r="F54" s="466">
        <f>F55*0.8</f>
        <v>2</v>
      </c>
      <c r="G54" s="466">
        <f>G55*0.8</f>
        <v>3.2160000000000006</v>
      </c>
      <c r="H54" s="467" t="s">
        <v>438</v>
      </c>
      <c r="I54" s="467" t="s">
        <v>438</v>
      </c>
      <c r="J54" s="466">
        <f>J55*0.8</f>
        <v>166.36032</v>
      </c>
      <c r="K54" s="438">
        <f>E54*$K$8</f>
        <v>102988.8</v>
      </c>
      <c r="L54" s="438">
        <f t="shared" si="1"/>
        <v>4000</v>
      </c>
      <c r="M54" s="438">
        <f t="shared" si="2"/>
        <v>7718.4000000000015</v>
      </c>
      <c r="N54" s="467" t="s">
        <v>438</v>
      </c>
      <c r="O54" s="467" t="s">
        <v>438</v>
      </c>
      <c r="P54" s="438">
        <f t="shared" si="3"/>
        <v>252534.96575999999</v>
      </c>
      <c r="Q54" s="468">
        <f t="shared" si="4"/>
        <v>114707.20000000001</v>
      </c>
    </row>
    <row r="55" spans="1:17" ht="15.75" customHeight="1">
      <c r="A55" s="1096"/>
      <c r="B55" s="1097"/>
      <c r="C55" s="1098"/>
      <c r="D55" s="214">
        <v>2</v>
      </c>
      <c r="E55" s="466">
        <v>36</v>
      </c>
      <c r="F55" s="466">
        <v>2.5</v>
      </c>
      <c r="G55" s="466">
        <v>4.0200000000000005</v>
      </c>
      <c r="H55" s="467" t="s">
        <v>438</v>
      </c>
      <c r="I55" s="467" t="s">
        <v>438</v>
      </c>
      <c r="J55" s="466">
        <v>207.9504</v>
      </c>
      <c r="K55" s="438">
        <f t="shared" si="5"/>
        <v>128736</v>
      </c>
      <c r="L55" s="438">
        <f t="shared" si="1"/>
        <v>5000</v>
      </c>
      <c r="M55" s="438">
        <f t="shared" si="2"/>
        <v>9648.0000000000018</v>
      </c>
      <c r="N55" s="467" t="s">
        <v>438</v>
      </c>
      <c r="O55" s="467" t="s">
        <v>438</v>
      </c>
      <c r="P55" s="438">
        <f t="shared" si="3"/>
        <v>315668.7072</v>
      </c>
      <c r="Q55" s="468">
        <f t="shared" si="4"/>
        <v>143384</v>
      </c>
    </row>
    <row r="56" spans="1:17" ht="15.75" customHeight="1">
      <c r="A56" s="1096"/>
      <c r="B56" s="1097"/>
      <c r="C56" s="1098"/>
      <c r="D56" s="214">
        <v>3</v>
      </c>
      <c r="E56" s="466">
        <f>E55*1.3</f>
        <v>46.800000000000004</v>
      </c>
      <c r="F56" s="466">
        <f>F55*1.3</f>
        <v>3.25</v>
      </c>
      <c r="G56" s="466">
        <f>G55*1.3</f>
        <v>5.2260000000000009</v>
      </c>
      <c r="H56" s="467" t="s">
        <v>438</v>
      </c>
      <c r="I56" s="467" t="s">
        <v>438</v>
      </c>
      <c r="J56" s="466">
        <f>J55*1.3</f>
        <v>270.33552000000003</v>
      </c>
      <c r="K56" s="438">
        <f t="shared" si="5"/>
        <v>167356.80000000002</v>
      </c>
      <c r="L56" s="438">
        <f t="shared" si="1"/>
        <v>6500</v>
      </c>
      <c r="M56" s="438">
        <f t="shared" si="2"/>
        <v>12542.400000000001</v>
      </c>
      <c r="N56" s="467" t="s">
        <v>438</v>
      </c>
      <c r="O56" s="467" t="s">
        <v>438</v>
      </c>
      <c r="P56" s="438">
        <f t="shared" si="3"/>
        <v>410369.31936000002</v>
      </c>
      <c r="Q56" s="468">
        <f t="shared" si="4"/>
        <v>186399.2</v>
      </c>
    </row>
    <row r="57" spans="1:17" ht="15.75" customHeight="1">
      <c r="A57" s="1096" t="s">
        <v>247</v>
      </c>
      <c r="B57" s="1097" t="s">
        <v>289</v>
      </c>
      <c r="C57" s="1098" t="s">
        <v>269</v>
      </c>
      <c r="D57" s="214">
        <v>1</v>
      </c>
      <c r="E57" s="466">
        <f>E58*0.8</f>
        <v>19.200000000000003</v>
      </c>
      <c r="F57" s="466">
        <f>F58*0.8</f>
        <v>1.3440000000000003</v>
      </c>
      <c r="G57" s="466">
        <f>G58*0.8</f>
        <v>4.2880000000000003</v>
      </c>
      <c r="H57" s="467" t="s">
        <v>438</v>
      </c>
      <c r="I57" s="467" t="s">
        <v>438</v>
      </c>
      <c r="J57" s="466">
        <f>J58*0.8</f>
        <v>150.52800000000002</v>
      </c>
      <c r="K57" s="438">
        <f t="shared" si="5"/>
        <v>68659.200000000012</v>
      </c>
      <c r="L57" s="438">
        <f t="shared" si="1"/>
        <v>2688.0000000000005</v>
      </c>
      <c r="M57" s="438">
        <f t="shared" si="2"/>
        <v>10291.200000000001</v>
      </c>
      <c r="N57" s="467" t="s">
        <v>438</v>
      </c>
      <c r="O57" s="467" t="s">
        <v>438</v>
      </c>
      <c r="P57" s="438">
        <f t="shared" si="3"/>
        <v>228501.50400000004</v>
      </c>
      <c r="Q57" s="468">
        <f t="shared" si="4"/>
        <v>81638.400000000009</v>
      </c>
    </row>
    <row r="58" spans="1:17" ht="15.75" customHeight="1">
      <c r="A58" s="1096"/>
      <c r="B58" s="1097"/>
      <c r="C58" s="1098"/>
      <c r="D58" s="214">
        <v>2</v>
      </c>
      <c r="E58" s="466">
        <v>24</v>
      </c>
      <c r="F58" s="466">
        <v>1.6800000000000002</v>
      </c>
      <c r="G58" s="466">
        <v>5.36</v>
      </c>
      <c r="H58" s="467" t="s">
        <v>438</v>
      </c>
      <c r="I58" s="467" t="s">
        <v>438</v>
      </c>
      <c r="J58" s="466">
        <v>188.16000000000003</v>
      </c>
      <c r="K58" s="438">
        <f t="shared" si="5"/>
        <v>85824</v>
      </c>
      <c r="L58" s="438">
        <f t="shared" si="1"/>
        <v>3360.0000000000005</v>
      </c>
      <c r="M58" s="438">
        <f t="shared" si="2"/>
        <v>12864</v>
      </c>
      <c r="N58" s="467" t="s">
        <v>438</v>
      </c>
      <c r="O58" s="467" t="s">
        <v>438</v>
      </c>
      <c r="P58" s="438">
        <f t="shared" si="3"/>
        <v>285626.88000000006</v>
      </c>
      <c r="Q58" s="468">
        <f t="shared" si="4"/>
        <v>102048</v>
      </c>
    </row>
    <row r="59" spans="1:17" ht="15.75" customHeight="1">
      <c r="A59" s="1096"/>
      <c r="B59" s="1097"/>
      <c r="C59" s="1098"/>
      <c r="D59" s="214">
        <v>3</v>
      </c>
      <c r="E59" s="466">
        <f>E58*1.3</f>
        <v>31.200000000000003</v>
      </c>
      <c r="F59" s="466">
        <f>F58*1.3</f>
        <v>2.1840000000000002</v>
      </c>
      <c r="G59" s="466">
        <f>G58*1.3</f>
        <v>6.9680000000000009</v>
      </c>
      <c r="H59" s="467" t="s">
        <v>438</v>
      </c>
      <c r="I59" s="467" t="s">
        <v>438</v>
      </c>
      <c r="J59" s="466">
        <f>J58*1.3</f>
        <v>244.60800000000003</v>
      </c>
      <c r="K59" s="438">
        <f t="shared" si="5"/>
        <v>111571.20000000001</v>
      </c>
      <c r="L59" s="438">
        <f t="shared" si="1"/>
        <v>4368</v>
      </c>
      <c r="M59" s="438">
        <f t="shared" si="2"/>
        <v>16723.2</v>
      </c>
      <c r="N59" s="467" t="s">
        <v>438</v>
      </c>
      <c r="O59" s="467" t="s">
        <v>438</v>
      </c>
      <c r="P59" s="438">
        <f t="shared" si="3"/>
        <v>371314.94400000008</v>
      </c>
      <c r="Q59" s="468">
        <f t="shared" si="4"/>
        <v>132662.40000000002</v>
      </c>
    </row>
    <row r="60" spans="1:17" ht="15.75" customHeight="1">
      <c r="A60" s="1096" t="s">
        <v>290</v>
      </c>
      <c r="B60" s="1097" t="s">
        <v>291</v>
      </c>
      <c r="C60" s="1098" t="s">
        <v>269</v>
      </c>
      <c r="D60" s="214">
        <v>1</v>
      </c>
      <c r="E60" s="466">
        <f>E61*0.8</f>
        <v>7.2</v>
      </c>
      <c r="F60" s="466">
        <f>F61*0.8</f>
        <v>0.50400000000000011</v>
      </c>
      <c r="G60" s="466">
        <f>G61*0.8</f>
        <v>1.6080000000000003</v>
      </c>
      <c r="H60" s="467" t="s">
        <v>438</v>
      </c>
      <c r="I60" s="467" t="s">
        <v>438</v>
      </c>
      <c r="J60" s="466">
        <f>J61*0.8</f>
        <v>56.448000000000008</v>
      </c>
      <c r="K60" s="438">
        <f t="shared" si="5"/>
        <v>25747.200000000001</v>
      </c>
      <c r="L60" s="438">
        <f t="shared" si="1"/>
        <v>1008.0000000000002</v>
      </c>
      <c r="M60" s="438">
        <f t="shared" si="2"/>
        <v>3859.2000000000007</v>
      </c>
      <c r="N60" s="467" t="s">
        <v>438</v>
      </c>
      <c r="O60" s="467" t="s">
        <v>438</v>
      </c>
      <c r="P60" s="438">
        <f t="shared" si="3"/>
        <v>85688.064000000013</v>
      </c>
      <c r="Q60" s="468">
        <f t="shared" si="4"/>
        <v>30614.400000000001</v>
      </c>
    </row>
    <row r="61" spans="1:17" ht="15.75" customHeight="1">
      <c r="A61" s="1096"/>
      <c r="B61" s="1097"/>
      <c r="C61" s="1098"/>
      <c r="D61" s="214">
        <v>2</v>
      </c>
      <c r="E61" s="466">
        <v>9</v>
      </c>
      <c r="F61" s="466">
        <v>0.63000000000000012</v>
      </c>
      <c r="G61" s="466">
        <v>2.0100000000000002</v>
      </c>
      <c r="H61" s="467" t="s">
        <v>438</v>
      </c>
      <c r="I61" s="467" t="s">
        <v>438</v>
      </c>
      <c r="J61" s="466">
        <v>70.56</v>
      </c>
      <c r="K61" s="438">
        <f t="shared" si="5"/>
        <v>32184</v>
      </c>
      <c r="L61" s="438">
        <f t="shared" si="1"/>
        <v>1260.0000000000002</v>
      </c>
      <c r="M61" s="438">
        <f t="shared" si="2"/>
        <v>4824.0000000000009</v>
      </c>
      <c r="N61" s="467" t="s">
        <v>438</v>
      </c>
      <c r="O61" s="467" t="s">
        <v>438</v>
      </c>
      <c r="P61" s="438">
        <f t="shared" si="3"/>
        <v>107110.08</v>
      </c>
      <c r="Q61" s="468">
        <f t="shared" si="4"/>
        <v>38268</v>
      </c>
    </row>
    <row r="62" spans="1:17" ht="15.75" customHeight="1">
      <c r="A62" s="1096"/>
      <c r="B62" s="1097"/>
      <c r="C62" s="1098"/>
      <c r="D62" s="214">
        <v>3</v>
      </c>
      <c r="E62" s="466">
        <f>E61*1.3</f>
        <v>11.700000000000001</v>
      </c>
      <c r="F62" s="466">
        <f>F61*1.3</f>
        <v>0.81900000000000017</v>
      </c>
      <c r="G62" s="466">
        <f>G61*1.3</f>
        <v>2.6130000000000004</v>
      </c>
      <c r="H62" s="467" t="s">
        <v>438</v>
      </c>
      <c r="I62" s="467" t="s">
        <v>438</v>
      </c>
      <c r="J62" s="466">
        <f>J61*1.3</f>
        <v>91.728000000000009</v>
      </c>
      <c r="K62" s="438">
        <f t="shared" si="5"/>
        <v>41839.200000000004</v>
      </c>
      <c r="L62" s="438">
        <f t="shared" si="1"/>
        <v>1638.0000000000005</v>
      </c>
      <c r="M62" s="438">
        <f t="shared" si="2"/>
        <v>6271.2000000000007</v>
      </c>
      <c r="N62" s="467" t="s">
        <v>438</v>
      </c>
      <c r="O62" s="467" t="s">
        <v>438</v>
      </c>
      <c r="P62" s="438">
        <f t="shared" si="3"/>
        <v>139243.10400000002</v>
      </c>
      <c r="Q62" s="468">
        <f t="shared" si="4"/>
        <v>49748.400000000009</v>
      </c>
    </row>
    <row r="63" spans="1:17" ht="15.75" customHeight="1">
      <c r="A63" s="200" t="s">
        <v>220</v>
      </c>
      <c r="B63" s="209" t="s">
        <v>292</v>
      </c>
      <c r="C63" s="180"/>
      <c r="D63" s="214"/>
      <c r="E63" s="186"/>
      <c r="F63" s="186"/>
      <c r="G63" s="186"/>
      <c r="H63" s="186"/>
      <c r="I63" s="186"/>
      <c r="J63" s="186"/>
      <c r="K63" s="438"/>
      <c r="L63" s="438"/>
      <c r="M63" s="438"/>
      <c r="N63" s="438"/>
      <c r="O63" s="438"/>
      <c r="P63" s="438"/>
      <c r="Q63" s="418"/>
    </row>
    <row r="64" spans="1:17" ht="31.5" customHeight="1">
      <c r="A64" s="179" t="s">
        <v>248</v>
      </c>
      <c r="B64" s="319" t="s">
        <v>293</v>
      </c>
      <c r="C64" s="180" t="s">
        <v>294</v>
      </c>
      <c r="D64" s="420" t="s">
        <v>437</v>
      </c>
      <c r="E64" s="471">
        <v>8.0000000000000002E-3</v>
      </c>
      <c r="F64" s="1098" t="s">
        <v>613</v>
      </c>
      <c r="G64" s="1098"/>
      <c r="H64" s="1098"/>
      <c r="I64" s="471">
        <v>6.0000000000000001E-3</v>
      </c>
      <c r="J64" s="466">
        <v>0</v>
      </c>
      <c r="K64" s="438">
        <f>E64*$K$8</f>
        <v>28.608000000000001</v>
      </c>
      <c r="L64" s="467" t="s">
        <v>438</v>
      </c>
      <c r="M64" s="467" t="s">
        <v>438</v>
      </c>
      <c r="N64" s="467" t="s">
        <v>438</v>
      </c>
      <c r="O64" s="438">
        <f>I64*$O$8</f>
        <v>0</v>
      </c>
      <c r="P64" s="438">
        <f>J64*$P$8</f>
        <v>0</v>
      </c>
      <c r="Q64" s="468">
        <f>(K64+O64)*1.03</f>
        <v>29.466240000000003</v>
      </c>
    </row>
    <row r="65" spans="1:17" ht="31.5" customHeight="1">
      <c r="A65" s="179" t="s">
        <v>249</v>
      </c>
      <c r="B65" s="319" t="s">
        <v>296</v>
      </c>
      <c r="C65" s="180" t="s">
        <v>294</v>
      </c>
      <c r="D65" s="420" t="s">
        <v>437</v>
      </c>
      <c r="E65" s="471">
        <v>2E-3</v>
      </c>
      <c r="F65" s="1098" t="s">
        <v>614</v>
      </c>
      <c r="G65" s="1098"/>
      <c r="H65" s="1098"/>
      <c r="I65" s="467" t="s">
        <v>438</v>
      </c>
      <c r="J65" s="467" t="s">
        <v>438</v>
      </c>
      <c r="K65" s="438">
        <f>E65*$K$8</f>
        <v>7.1520000000000001</v>
      </c>
      <c r="L65" s="467" t="s">
        <v>438</v>
      </c>
      <c r="M65" s="467" t="s">
        <v>438</v>
      </c>
      <c r="N65" s="467" t="s">
        <v>438</v>
      </c>
      <c r="O65" s="467" t="s">
        <v>438</v>
      </c>
      <c r="P65" s="467" t="s">
        <v>438</v>
      </c>
      <c r="Q65" s="479">
        <f>K65*1.03</f>
        <v>7.3665600000000007</v>
      </c>
    </row>
    <row r="66" spans="1:17" ht="31.5">
      <c r="A66" s="200" t="s">
        <v>221</v>
      </c>
      <c r="B66" s="209" t="s">
        <v>297</v>
      </c>
      <c r="C66" s="209"/>
      <c r="D66" s="214"/>
      <c r="E66" s="471"/>
      <c r="F66" s="186"/>
      <c r="G66" s="186"/>
      <c r="H66" s="186"/>
      <c r="I66" s="186"/>
      <c r="J66" s="186"/>
      <c r="K66" s="438"/>
      <c r="L66" s="438"/>
      <c r="M66" s="438"/>
      <c r="N66" s="438"/>
      <c r="O66" s="438"/>
      <c r="P66" s="438"/>
      <c r="Q66" s="479"/>
    </row>
    <row r="67" spans="1:17" ht="15.75" customHeight="1">
      <c r="A67" s="200" t="s">
        <v>253</v>
      </c>
      <c r="B67" s="201" t="s">
        <v>298</v>
      </c>
      <c r="C67" s="209"/>
      <c r="D67" s="214"/>
      <c r="E67" s="471"/>
      <c r="F67" s="186"/>
      <c r="G67" s="186"/>
      <c r="H67" s="186"/>
      <c r="I67" s="186"/>
      <c r="J67" s="186"/>
      <c r="K67" s="438"/>
      <c r="L67" s="438"/>
      <c r="M67" s="438"/>
      <c r="N67" s="438"/>
      <c r="O67" s="438"/>
      <c r="P67" s="438"/>
      <c r="Q67" s="479"/>
    </row>
    <row r="68" spans="1:17" ht="15.75" customHeight="1">
      <c r="A68" s="1100" t="s">
        <v>299</v>
      </c>
      <c r="B68" s="1097" t="s">
        <v>300</v>
      </c>
      <c r="C68" s="1098" t="s">
        <v>301</v>
      </c>
      <c r="D68" s="214">
        <v>1</v>
      </c>
      <c r="E68" s="471">
        <f>E69*0.8</f>
        <v>2.4000000000000002E-3</v>
      </c>
      <c r="F68" s="1098" t="s">
        <v>615</v>
      </c>
      <c r="G68" s="1105"/>
      <c r="H68" s="1105"/>
      <c r="I68" s="186"/>
      <c r="J68" s="467" t="s">
        <v>438</v>
      </c>
      <c r="K68" s="438">
        <f t="shared" si="5"/>
        <v>8.5824000000000016</v>
      </c>
      <c r="L68" s="467" t="s">
        <v>438</v>
      </c>
      <c r="M68" s="467" t="s">
        <v>438</v>
      </c>
      <c r="N68" s="467" t="s">
        <v>438</v>
      </c>
      <c r="O68" s="467" t="s">
        <v>438</v>
      </c>
      <c r="P68" s="467" t="s">
        <v>438</v>
      </c>
      <c r="Q68" s="479">
        <f>K68*1.03</f>
        <v>8.8398720000000015</v>
      </c>
    </row>
    <row r="69" spans="1:17" ht="15.75" customHeight="1">
      <c r="A69" s="1100"/>
      <c r="B69" s="1097"/>
      <c r="C69" s="1098"/>
      <c r="D69" s="214">
        <v>2</v>
      </c>
      <c r="E69" s="471">
        <v>3.0000000000000001E-3</v>
      </c>
      <c r="F69" s="1105"/>
      <c r="G69" s="1105"/>
      <c r="H69" s="1105"/>
      <c r="I69" s="186"/>
      <c r="J69" s="467" t="s">
        <v>438</v>
      </c>
      <c r="K69" s="438">
        <f t="shared" si="5"/>
        <v>10.728</v>
      </c>
      <c r="L69" s="467" t="s">
        <v>438</v>
      </c>
      <c r="M69" s="467" t="s">
        <v>438</v>
      </c>
      <c r="N69" s="467" t="s">
        <v>438</v>
      </c>
      <c r="O69" s="467" t="s">
        <v>438</v>
      </c>
      <c r="P69" s="467" t="s">
        <v>438</v>
      </c>
      <c r="Q69" s="479">
        <f t="shared" ref="Q69:Q92" si="8">K69*1.03</f>
        <v>11.04984</v>
      </c>
    </row>
    <row r="70" spans="1:17" ht="15.75" customHeight="1">
      <c r="A70" s="1100"/>
      <c r="B70" s="1097"/>
      <c r="C70" s="1098"/>
      <c r="D70" s="214">
        <v>3</v>
      </c>
      <c r="E70" s="471">
        <f>E69*1.3</f>
        <v>3.9000000000000003E-3</v>
      </c>
      <c r="F70" s="1105"/>
      <c r="G70" s="1105"/>
      <c r="H70" s="1105"/>
      <c r="I70" s="186"/>
      <c r="J70" s="467" t="s">
        <v>438</v>
      </c>
      <c r="K70" s="438">
        <f t="shared" si="5"/>
        <v>13.946400000000001</v>
      </c>
      <c r="L70" s="467" t="s">
        <v>438</v>
      </c>
      <c r="M70" s="467" t="s">
        <v>438</v>
      </c>
      <c r="N70" s="467" t="s">
        <v>438</v>
      </c>
      <c r="O70" s="467" t="s">
        <v>438</v>
      </c>
      <c r="P70" s="467" t="s">
        <v>438</v>
      </c>
      <c r="Q70" s="479">
        <f t="shared" si="8"/>
        <v>14.364792000000001</v>
      </c>
    </row>
    <row r="71" spans="1:17" ht="15.75" customHeight="1">
      <c r="A71" s="1100" t="s">
        <v>302</v>
      </c>
      <c r="B71" s="1097" t="s">
        <v>303</v>
      </c>
      <c r="C71" s="1098" t="s">
        <v>301</v>
      </c>
      <c r="D71" s="214">
        <v>1</v>
      </c>
      <c r="E71" s="471">
        <f>E72*0.8</f>
        <v>2.4000000000000002E-3</v>
      </c>
      <c r="F71" s="1098" t="s">
        <v>616</v>
      </c>
      <c r="G71" s="1105"/>
      <c r="H71" s="1105"/>
      <c r="I71" s="186"/>
      <c r="J71" s="467" t="s">
        <v>438</v>
      </c>
      <c r="K71" s="438">
        <f t="shared" si="5"/>
        <v>8.5824000000000016</v>
      </c>
      <c r="L71" s="467" t="s">
        <v>438</v>
      </c>
      <c r="M71" s="467" t="s">
        <v>438</v>
      </c>
      <c r="N71" s="467" t="s">
        <v>438</v>
      </c>
      <c r="O71" s="467" t="s">
        <v>438</v>
      </c>
      <c r="P71" s="467" t="s">
        <v>438</v>
      </c>
      <c r="Q71" s="479">
        <f t="shared" si="8"/>
        <v>8.8398720000000015</v>
      </c>
    </row>
    <row r="72" spans="1:17" ht="15.75" customHeight="1">
      <c r="A72" s="1100"/>
      <c r="B72" s="1097"/>
      <c r="C72" s="1098"/>
      <c r="D72" s="214">
        <v>2</v>
      </c>
      <c r="E72" s="471">
        <v>3.0000000000000001E-3</v>
      </c>
      <c r="F72" s="1105"/>
      <c r="G72" s="1105"/>
      <c r="H72" s="1105"/>
      <c r="I72" s="186"/>
      <c r="J72" s="467" t="s">
        <v>438</v>
      </c>
      <c r="K72" s="438">
        <f t="shared" si="5"/>
        <v>10.728</v>
      </c>
      <c r="L72" s="467" t="s">
        <v>438</v>
      </c>
      <c r="M72" s="467" t="s">
        <v>438</v>
      </c>
      <c r="N72" s="467" t="s">
        <v>438</v>
      </c>
      <c r="O72" s="467" t="s">
        <v>438</v>
      </c>
      <c r="P72" s="467" t="s">
        <v>438</v>
      </c>
      <c r="Q72" s="479">
        <f t="shared" si="8"/>
        <v>11.04984</v>
      </c>
    </row>
    <row r="73" spans="1:17" ht="15.75" customHeight="1">
      <c r="A73" s="1100"/>
      <c r="B73" s="1097"/>
      <c r="C73" s="1098"/>
      <c r="D73" s="214">
        <v>3</v>
      </c>
      <c r="E73" s="471">
        <f>E72*1.3</f>
        <v>3.9000000000000003E-3</v>
      </c>
      <c r="F73" s="1105"/>
      <c r="G73" s="1105"/>
      <c r="H73" s="1105"/>
      <c r="I73" s="186"/>
      <c r="J73" s="467" t="s">
        <v>438</v>
      </c>
      <c r="K73" s="438">
        <f t="shared" si="5"/>
        <v>13.946400000000001</v>
      </c>
      <c r="L73" s="467" t="s">
        <v>438</v>
      </c>
      <c r="M73" s="467" t="s">
        <v>438</v>
      </c>
      <c r="N73" s="467" t="s">
        <v>438</v>
      </c>
      <c r="O73" s="467" t="s">
        <v>438</v>
      </c>
      <c r="P73" s="467" t="s">
        <v>438</v>
      </c>
      <c r="Q73" s="479">
        <f t="shared" si="8"/>
        <v>14.364792000000001</v>
      </c>
    </row>
    <row r="74" spans="1:17" ht="15.75" customHeight="1">
      <c r="A74" s="1100" t="s">
        <v>304</v>
      </c>
      <c r="B74" s="1097" t="s">
        <v>305</v>
      </c>
      <c r="C74" s="1098" t="s">
        <v>294</v>
      </c>
      <c r="D74" s="214">
        <v>1</v>
      </c>
      <c r="E74" s="471">
        <f>E75*0.8</f>
        <v>4.0000000000000008E-2</v>
      </c>
      <c r="F74" s="1098" t="s">
        <v>616</v>
      </c>
      <c r="G74" s="1105"/>
      <c r="H74" s="1105"/>
      <c r="I74" s="186"/>
      <c r="J74" s="467" t="s">
        <v>438</v>
      </c>
      <c r="K74" s="438">
        <f t="shared" si="5"/>
        <v>143.04000000000002</v>
      </c>
      <c r="L74" s="467" t="s">
        <v>438</v>
      </c>
      <c r="M74" s="467" t="s">
        <v>438</v>
      </c>
      <c r="N74" s="467" t="s">
        <v>438</v>
      </c>
      <c r="O74" s="467" t="s">
        <v>438</v>
      </c>
      <c r="P74" s="467" t="s">
        <v>438</v>
      </c>
      <c r="Q74" s="479">
        <f t="shared" si="8"/>
        <v>147.33120000000002</v>
      </c>
    </row>
    <row r="75" spans="1:17" ht="15.75" customHeight="1">
      <c r="A75" s="1100"/>
      <c r="B75" s="1097"/>
      <c r="C75" s="1098"/>
      <c r="D75" s="214">
        <v>2</v>
      </c>
      <c r="E75" s="471">
        <v>0.05</v>
      </c>
      <c r="F75" s="1105"/>
      <c r="G75" s="1105"/>
      <c r="H75" s="1105"/>
      <c r="I75" s="186"/>
      <c r="J75" s="467" t="s">
        <v>438</v>
      </c>
      <c r="K75" s="438">
        <f t="shared" si="5"/>
        <v>178.8</v>
      </c>
      <c r="L75" s="467" t="s">
        <v>438</v>
      </c>
      <c r="M75" s="467" t="s">
        <v>438</v>
      </c>
      <c r="N75" s="467" t="s">
        <v>438</v>
      </c>
      <c r="O75" s="467" t="s">
        <v>438</v>
      </c>
      <c r="P75" s="467" t="s">
        <v>438</v>
      </c>
      <c r="Q75" s="479">
        <f t="shared" si="8"/>
        <v>184.16400000000002</v>
      </c>
    </row>
    <row r="76" spans="1:17" ht="15.75" customHeight="1">
      <c r="A76" s="1100"/>
      <c r="B76" s="1097"/>
      <c r="C76" s="1098"/>
      <c r="D76" s="214">
        <v>3</v>
      </c>
      <c r="E76" s="471">
        <f>E75*1.3</f>
        <v>6.5000000000000002E-2</v>
      </c>
      <c r="F76" s="1105"/>
      <c r="G76" s="1105"/>
      <c r="H76" s="1105"/>
      <c r="I76" s="186"/>
      <c r="J76" s="467" t="s">
        <v>438</v>
      </c>
      <c r="K76" s="438">
        <f t="shared" si="5"/>
        <v>232.44</v>
      </c>
      <c r="L76" s="467" t="s">
        <v>438</v>
      </c>
      <c r="M76" s="467" t="s">
        <v>438</v>
      </c>
      <c r="N76" s="467" t="s">
        <v>438</v>
      </c>
      <c r="O76" s="467" t="s">
        <v>438</v>
      </c>
      <c r="P76" s="467" t="s">
        <v>438</v>
      </c>
      <c r="Q76" s="479">
        <f t="shared" si="8"/>
        <v>239.41320000000002</v>
      </c>
    </row>
    <row r="77" spans="1:17" ht="15.75" customHeight="1">
      <c r="A77" s="1100" t="s">
        <v>306</v>
      </c>
      <c r="B77" s="1097" t="s">
        <v>307</v>
      </c>
      <c r="C77" s="1098" t="s">
        <v>294</v>
      </c>
      <c r="D77" s="214">
        <v>1</v>
      </c>
      <c r="E77" s="471">
        <f>E78*0.8</f>
        <v>4.0000000000000008E-2</v>
      </c>
      <c r="F77" s="1098" t="s">
        <v>616</v>
      </c>
      <c r="G77" s="1105"/>
      <c r="H77" s="1105"/>
      <c r="I77" s="186"/>
      <c r="J77" s="467" t="s">
        <v>438</v>
      </c>
      <c r="K77" s="438">
        <f t="shared" si="5"/>
        <v>143.04000000000002</v>
      </c>
      <c r="L77" s="467" t="s">
        <v>438</v>
      </c>
      <c r="M77" s="467" t="s">
        <v>438</v>
      </c>
      <c r="N77" s="467" t="s">
        <v>438</v>
      </c>
      <c r="O77" s="467" t="s">
        <v>438</v>
      </c>
      <c r="P77" s="467" t="s">
        <v>438</v>
      </c>
      <c r="Q77" s="479">
        <f t="shared" si="8"/>
        <v>147.33120000000002</v>
      </c>
    </row>
    <row r="78" spans="1:17" ht="15.75" customHeight="1">
      <c r="A78" s="1100"/>
      <c r="B78" s="1097"/>
      <c r="C78" s="1098"/>
      <c r="D78" s="214">
        <v>2</v>
      </c>
      <c r="E78" s="471">
        <v>0.05</v>
      </c>
      <c r="F78" s="1105"/>
      <c r="G78" s="1105"/>
      <c r="H78" s="1105"/>
      <c r="I78" s="186"/>
      <c r="J78" s="467" t="s">
        <v>438</v>
      </c>
      <c r="K78" s="438">
        <f t="shared" ref="K78:K132" si="9">E78*$K$8</f>
        <v>178.8</v>
      </c>
      <c r="L78" s="467" t="s">
        <v>438</v>
      </c>
      <c r="M78" s="467" t="s">
        <v>438</v>
      </c>
      <c r="N78" s="467" t="s">
        <v>438</v>
      </c>
      <c r="O78" s="467" t="s">
        <v>438</v>
      </c>
      <c r="P78" s="467" t="s">
        <v>438</v>
      </c>
      <c r="Q78" s="479">
        <f t="shared" si="8"/>
        <v>184.16400000000002</v>
      </c>
    </row>
    <row r="79" spans="1:17" ht="15.75" customHeight="1">
      <c r="A79" s="1100"/>
      <c r="B79" s="1097"/>
      <c r="C79" s="1098"/>
      <c r="D79" s="214">
        <v>3</v>
      </c>
      <c r="E79" s="471">
        <f>E78*1.3</f>
        <v>6.5000000000000002E-2</v>
      </c>
      <c r="F79" s="1105"/>
      <c r="G79" s="1105"/>
      <c r="H79" s="1105"/>
      <c r="I79" s="186"/>
      <c r="J79" s="467" t="s">
        <v>438</v>
      </c>
      <c r="K79" s="438">
        <f t="shared" si="9"/>
        <v>232.44</v>
      </c>
      <c r="L79" s="467" t="s">
        <v>438</v>
      </c>
      <c r="M79" s="467" t="s">
        <v>438</v>
      </c>
      <c r="N79" s="467" t="s">
        <v>438</v>
      </c>
      <c r="O79" s="467" t="s">
        <v>438</v>
      </c>
      <c r="P79" s="467" t="s">
        <v>438</v>
      </c>
      <c r="Q79" s="479">
        <f t="shared" si="8"/>
        <v>239.41320000000002</v>
      </c>
    </row>
    <row r="80" spans="1:17" ht="15.75" customHeight="1">
      <c r="A80" s="200" t="s">
        <v>254</v>
      </c>
      <c r="B80" s="209" t="s">
        <v>308</v>
      </c>
      <c r="C80" s="180"/>
      <c r="D80" s="214"/>
      <c r="E80" s="186"/>
      <c r="F80" s="186"/>
      <c r="G80" s="186"/>
      <c r="H80" s="186"/>
      <c r="I80" s="186"/>
      <c r="J80" s="186"/>
      <c r="K80" s="438"/>
      <c r="L80" s="438"/>
      <c r="M80" s="438"/>
      <c r="N80" s="438"/>
      <c r="O80" s="438"/>
      <c r="P80" s="438"/>
      <c r="Q80" s="418"/>
    </row>
    <row r="81" spans="1:20" ht="15.75" customHeight="1">
      <c r="A81" s="1100" t="s">
        <v>309</v>
      </c>
      <c r="B81" s="1097" t="s">
        <v>310</v>
      </c>
      <c r="C81" s="1098" t="s">
        <v>301</v>
      </c>
      <c r="D81" s="214">
        <v>1</v>
      </c>
      <c r="E81" s="186">
        <f>E82*0.8</f>
        <v>8.0000000000000004E-4</v>
      </c>
      <c r="F81" s="1098" t="s">
        <v>616</v>
      </c>
      <c r="G81" s="1105"/>
      <c r="H81" s="1105"/>
      <c r="I81" s="467" t="s">
        <v>438</v>
      </c>
      <c r="J81" s="467" t="s">
        <v>438</v>
      </c>
      <c r="K81" s="438">
        <f t="shared" si="9"/>
        <v>2.8608000000000002</v>
      </c>
      <c r="L81" s="467" t="s">
        <v>438</v>
      </c>
      <c r="M81" s="467" t="s">
        <v>438</v>
      </c>
      <c r="N81" s="467" t="s">
        <v>438</v>
      </c>
      <c r="O81" s="467" t="s">
        <v>438</v>
      </c>
      <c r="P81" s="467" t="s">
        <v>438</v>
      </c>
      <c r="Q81" s="479">
        <f t="shared" si="8"/>
        <v>2.9466240000000004</v>
      </c>
    </row>
    <row r="82" spans="1:20" ht="15.75" customHeight="1">
      <c r="A82" s="1100"/>
      <c r="B82" s="1097"/>
      <c r="C82" s="1098"/>
      <c r="D82" s="214">
        <v>2</v>
      </c>
      <c r="E82" s="186">
        <v>1E-3</v>
      </c>
      <c r="F82" s="1105"/>
      <c r="G82" s="1105"/>
      <c r="H82" s="1105"/>
      <c r="I82" s="467" t="s">
        <v>438</v>
      </c>
      <c r="J82" s="467" t="s">
        <v>438</v>
      </c>
      <c r="K82" s="438">
        <f t="shared" si="9"/>
        <v>3.5760000000000001</v>
      </c>
      <c r="L82" s="467" t="s">
        <v>438</v>
      </c>
      <c r="M82" s="467" t="s">
        <v>438</v>
      </c>
      <c r="N82" s="467" t="s">
        <v>438</v>
      </c>
      <c r="O82" s="467" t="s">
        <v>438</v>
      </c>
      <c r="P82" s="467" t="s">
        <v>438</v>
      </c>
      <c r="Q82" s="479">
        <f t="shared" si="8"/>
        <v>3.6832800000000003</v>
      </c>
    </row>
    <row r="83" spans="1:20" ht="15.75" customHeight="1">
      <c r="A83" s="1100"/>
      <c r="B83" s="1097"/>
      <c r="C83" s="1098"/>
      <c r="D83" s="214">
        <v>3</v>
      </c>
      <c r="E83" s="186">
        <f>E82*1.3</f>
        <v>1.3000000000000002E-3</v>
      </c>
      <c r="F83" s="1105"/>
      <c r="G83" s="1105"/>
      <c r="H83" s="1105"/>
      <c r="I83" s="467" t="s">
        <v>438</v>
      </c>
      <c r="J83" s="467" t="s">
        <v>438</v>
      </c>
      <c r="K83" s="480">
        <f>E83*$K$8</f>
        <v>4.6488000000000005</v>
      </c>
      <c r="L83" s="467" t="s">
        <v>438</v>
      </c>
      <c r="M83" s="467" t="s">
        <v>438</v>
      </c>
      <c r="N83" s="467" t="s">
        <v>438</v>
      </c>
      <c r="O83" s="467" t="s">
        <v>438</v>
      </c>
      <c r="P83" s="467" t="s">
        <v>438</v>
      </c>
      <c r="Q83" s="479">
        <f t="shared" si="8"/>
        <v>4.7882640000000007</v>
      </c>
    </row>
    <row r="84" spans="1:20" ht="15.75" customHeight="1">
      <c r="A84" s="1100" t="s">
        <v>311</v>
      </c>
      <c r="B84" s="1097" t="s">
        <v>312</v>
      </c>
      <c r="C84" s="1098" t="s">
        <v>301</v>
      </c>
      <c r="D84" s="214">
        <v>1</v>
      </c>
      <c r="E84" s="186">
        <f>E85*0.8</f>
        <v>8.0000000000000004E-4</v>
      </c>
      <c r="F84" s="1098" t="s">
        <v>616</v>
      </c>
      <c r="G84" s="1105"/>
      <c r="H84" s="1105"/>
      <c r="I84" s="467" t="s">
        <v>438</v>
      </c>
      <c r="J84" s="467" t="s">
        <v>438</v>
      </c>
      <c r="K84" s="438">
        <f t="shared" si="9"/>
        <v>2.8608000000000002</v>
      </c>
      <c r="L84" s="467" t="s">
        <v>438</v>
      </c>
      <c r="M84" s="467" t="s">
        <v>438</v>
      </c>
      <c r="N84" s="467" t="s">
        <v>438</v>
      </c>
      <c r="O84" s="467" t="s">
        <v>438</v>
      </c>
      <c r="P84" s="467" t="s">
        <v>438</v>
      </c>
      <c r="Q84" s="479">
        <f t="shared" si="8"/>
        <v>2.9466240000000004</v>
      </c>
    </row>
    <row r="85" spans="1:20" ht="15.75" customHeight="1">
      <c r="A85" s="1100"/>
      <c r="B85" s="1097"/>
      <c r="C85" s="1098"/>
      <c r="D85" s="214">
        <v>2</v>
      </c>
      <c r="E85" s="186">
        <v>1E-3</v>
      </c>
      <c r="F85" s="1105"/>
      <c r="G85" s="1105"/>
      <c r="H85" s="1105"/>
      <c r="I85" s="467" t="s">
        <v>438</v>
      </c>
      <c r="J85" s="467" t="s">
        <v>438</v>
      </c>
      <c r="K85" s="438">
        <f t="shared" si="9"/>
        <v>3.5760000000000001</v>
      </c>
      <c r="L85" s="467" t="s">
        <v>438</v>
      </c>
      <c r="M85" s="467" t="s">
        <v>438</v>
      </c>
      <c r="N85" s="467" t="s">
        <v>438</v>
      </c>
      <c r="O85" s="467" t="s">
        <v>438</v>
      </c>
      <c r="P85" s="467" t="s">
        <v>438</v>
      </c>
      <c r="Q85" s="479">
        <f t="shared" si="8"/>
        <v>3.6832800000000003</v>
      </c>
    </row>
    <row r="86" spans="1:20" ht="15.75" customHeight="1">
      <c r="A86" s="1100"/>
      <c r="B86" s="1097"/>
      <c r="C86" s="1098"/>
      <c r="D86" s="214">
        <v>3</v>
      </c>
      <c r="E86" s="186">
        <f>E85*1.3</f>
        <v>1.3000000000000002E-3</v>
      </c>
      <c r="F86" s="1105"/>
      <c r="G86" s="1105"/>
      <c r="H86" s="1105"/>
      <c r="I86" s="467" t="s">
        <v>438</v>
      </c>
      <c r="J86" s="467" t="s">
        <v>438</v>
      </c>
      <c r="K86" s="438">
        <f>E86*$K$8</f>
        <v>4.6488000000000005</v>
      </c>
      <c r="L86" s="467" t="s">
        <v>438</v>
      </c>
      <c r="M86" s="467" t="s">
        <v>438</v>
      </c>
      <c r="N86" s="467" t="s">
        <v>438</v>
      </c>
      <c r="O86" s="467" t="s">
        <v>438</v>
      </c>
      <c r="P86" s="467" t="s">
        <v>438</v>
      </c>
      <c r="Q86" s="479">
        <f>K86*1.03</f>
        <v>4.7882640000000007</v>
      </c>
    </row>
    <row r="87" spans="1:20" ht="15.75" customHeight="1">
      <c r="A87" s="1100" t="s">
        <v>313</v>
      </c>
      <c r="B87" s="1097" t="s">
        <v>314</v>
      </c>
      <c r="C87" s="1098" t="s">
        <v>294</v>
      </c>
      <c r="D87" s="214">
        <v>1</v>
      </c>
      <c r="E87" s="186">
        <f>E88*0.8</f>
        <v>1.04E-2</v>
      </c>
      <c r="F87" s="1098" t="s">
        <v>616</v>
      </c>
      <c r="G87" s="1105"/>
      <c r="H87" s="1105"/>
      <c r="I87" s="467" t="s">
        <v>438</v>
      </c>
      <c r="J87" s="467" t="s">
        <v>438</v>
      </c>
      <c r="K87" s="438">
        <f t="shared" si="9"/>
        <v>37.190399999999997</v>
      </c>
      <c r="L87" s="467" t="s">
        <v>438</v>
      </c>
      <c r="M87" s="467" t="s">
        <v>438</v>
      </c>
      <c r="N87" s="467" t="s">
        <v>438</v>
      </c>
      <c r="O87" s="467" t="s">
        <v>438</v>
      </c>
      <c r="P87" s="467" t="s">
        <v>438</v>
      </c>
      <c r="Q87" s="479">
        <f t="shared" si="8"/>
        <v>38.306111999999999</v>
      </c>
    </row>
    <row r="88" spans="1:20" ht="15.75" customHeight="1">
      <c r="A88" s="1100"/>
      <c r="B88" s="1097"/>
      <c r="C88" s="1098"/>
      <c r="D88" s="214">
        <v>2</v>
      </c>
      <c r="E88" s="186">
        <v>1.2999999999999999E-2</v>
      </c>
      <c r="F88" s="1105"/>
      <c r="G88" s="1105"/>
      <c r="H88" s="1105"/>
      <c r="I88" s="467" t="s">
        <v>438</v>
      </c>
      <c r="J88" s="467" t="s">
        <v>438</v>
      </c>
      <c r="K88" s="438">
        <f t="shared" si="9"/>
        <v>46.488</v>
      </c>
      <c r="L88" s="467" t="s">
        <v>438</v>
      </c>
      <c r="M88" s="467" t="s">
        <v>438</v>
      </c>
      <c r="N88" s="467" t="s">
        <v>438</v>
      </c>
      <c r="O88" s="467" t="s">
        <v>438</v>
      </c>
      <c r="P88" s="467" t="s">
        <v>438</v>
      </c>
      <c r="Q88" s="479">
        <f t="shared" si="8"/>
        <v>47.882640000000002</v>
      </c>
    </row>
    <row r="89" spans="1:20" ht="15.75" customHeight="1">
      <c r="A89" s="1100"/>
      <c r="B89" s="1097"/>
      <c r="C89" s="1098"/>
      <c r="D89" s="214">
        <v>3</v>
      </c>
      <c r="E89" s="186">
        <f>E88*1.3</f>
        <v>1.6899999999999998E-2</v>
      </c>
      <c r="F89" s="1105"/>
      <c r="G89" s="1105"/>
      <c r="H89" s="1105"/>
      <c r="I89" s="467" t="s">
        <v>438</v>
      </c>
      <c r="J89" s="467" t="s">
        <v>438</v>
      </c>
      <c r="K89" s="438">
        <f t="shared" si="9"/>
        <v>60.434399999999997</v>
      </c>
      <c r="L89" s="467" t="s">
        <v>438</v>
      </c>
      <c r="M89" s="467" t="s">
        <v>438</v>
      </c>
      <c r="N89" s="467" t="s">
        <v>438</v>
      </c>
      <c r="O89" s="467" t="s">
        <v>438</v>
      </c>
      <c r="P89" s="467" t="s">
        <v>438</v>
      </c>
      <c r="Q89" s="479">
        <f t="shared" si="8"/>
        <v>62.247431999999996</v>
      </c>
    </row>
    <row r="90" spans="1:20" ht="15.75" customHeight="1">
      <c r="A90" s="1100" t="s">
        <v>315</v>
      </c>
      <c r="B90" s="1097" t="s">
        <v>316</v>
      </c>
      <c r="C90" s="1098" t="s">
        <v>294</v>
      </c>
      <c r="D90" s="214">
        <v>1</v>
      </c>
      <c r="E90" s="186">
        <f>E91*0.8</f>
        <v>1.04E-2</v>
      </c>
      <c r="F90" s="1098" t="s">
        <v>616</v>
      </c>
      <c r="G90" s="1105"/>
      <c r="H90" s="1105"/>
      <c r="I90" s="467" t="s">
        <v>438</v>
      </c>
      <c r="J90" s="467" t="s">
        <v>438</v>
      </c>
      <c r="K90" s="438">
        <f t="shared" si="9"/>
        <v>37.190399999999997</v>
      </c>
      <c r="L90" s="467" t="s">
        <v>438</v>
      </c>
      <c r="M90" s="467" t="s">
        <v>438</v>
      </c>
      <c r="N90" s="467" t="s">
        <v>438</v>
      </c>
      <c r="O90" s="467" t="s">
        <v>438</v>
      </c>
      <c r="P90" s="467" t="s">
        <v>438</v>
      </c>
      <c r="Q90" s="479">
        <f t="shared" si="8"/>
        <v>38.306111999999999</v>
      </c>
    </row>
    <row r="91" spans="1:20" ht="15.75" customHeight="1">
      <c r="A91" s="1100"/>
      <c r="B91" s="1097"/>
      <c r="C91" s="1098"/>
      <c r="D91" s="214">
        <v>2</v>
      </c>
      <c r="E91" s="186">
        <v>1.2999999999999999E-2</v>
      </c>
      <c r="F91" s="1105"/>
      <c r="G91" s="1105"/>
      <c r="H91" s="1105"/>
      <c r="I91" s="467" t="s">
        <v>438</v>
      </c>
      <c r="J91" s="467" t="s">
        <v>438</v>
      </c>
      <c r="K91" s="438">
        <f t="shared" si="9"/>
        <v>46.488</v>
      </c>
      <c r="L91" s="467" t="s">
        <v>438</v>
      </c>
      <c r="M91" s="467" t="s">
        <v>438</v>
      </c>
      <c r="N91" s="467" t="s">
        <v>438</v>
      </c>
      <c r="O91" s="467" t="s">
        <v>438</v>
      </c>
      <c r="P91" s="467" t="s">
        <v>438</v>
      </c>
      <c r="Q91" s="479">
        <f t="shared" si="8"/>
        <v>47.882640000000002</v>
      </c>
    </row>
    <row r="92" spans="1:20" ht="15.75" customHeight="1">
      <c r="A92" s="1100"/>
      <c r="B92" s="1097"/>
      <c r="C92" s="1098"/>
      <c r="D92" s="214">
        <v>3</v>
      </c>
      <c r="E92" s="186">
        <f>E91*1.3</f>
        <v>1.6899999999999998E-2</v>
      </c>
      <c r="F92" s="1105"/>
      <c r="G92" s="1105"/>
      <c r="H92" s="1105"/>
      <c r="I92" s="467" t="s">
        <v>438</v>
      </c>
      <c r="J92" s="467" t="s">
        <v>438</v>
      </c>
      <c r="K92" s="438">
        <f t="shared" si="9"/>
        <v>60.434399999999997</v>
      </c>
      <c r="L92" s="467" t="s">
        <v>438</v>
      </c>
      <c r="M92" s="467" t="s">
        <v>438</v>
      </c>
      <c r="N92" s="467" t="s">
        <v>438</v>
      </c>
      <c r="O92" s="467" t="s">
        <v>438</v>
      </c>
      <c r="P92" s="467" t="s">
        <v>438</v>
      </c>
      <c r="Q92" s="479">
        <f t="shared" si="8"/>
        <v>62.247431999999996</v>
      </c>
    </row>
    <row r="93" spans="1:20" ht="18" customHeight="1">
      <c r="A93" s="212" t="s">
        <v>18</v>
      </c>
      <c r="B93" s="209" t="s">
        <v>318</v>
      </c>
      <c r="C93" s="209"/>
      <c r="D93" s="214"/>
      <c r="E93" s="186"/>
      <c r="F93" s="186"/>
      <c r="G93" s="186"/>
      <c r="H93" s="186"/>
      <c r="I93" s="186"/>
      <c r="J93" s="186"/>
      <c r="K93" s="438"/>
      <c r="L93" s="438"/>
      <c r="M93" s="438"/>
      <c r="N93" s="438"/>
      <c r="O93" s="438"/>
      <c r="P93" s="438"/>
      <c r="Q93" s="418"/>
      <c r="T93" s="481">
        <f>T8/5</f>
        <v>500</v>
      </c>
    </row>
    <row r="94" spans="1:20" ht="18" customHeight="1">
      <c r="A94" s="1100">
        <v>1</v>
      </c>
      <c r="B94" s="1097" t="s">
        <v>319</v>
      </c>
      <c r="C94" s="1098" t="s">
        <v>269</v>
      </c>
      <c r="D94" s="214">
        <v>1</v>
      </c>
      <c r="E94" s="466">
        <f>E95*0.8</f>
        <v>36</v>
      </c>
      <c r="F94" s="466">
        <f>F95*0.8</f>
        <v>2.5200000000000005</v>
      </c>
      <c r="G94" s="466">
        <f>G95*0.8</f>
        <v>1.6080000000000003</v>
      </c>
      <c r="H94" s="467" t="s">
        <v>438</v>
      </c>
      <c r="I94" s="467" t="s">
        <v>438</v>
      </c>
      <c r="J94" s="466">
        <f>J95*0.8</f>
        <v>163.37664000000004</v>
      </c>
      <c r="K94" s="438">
        <f>E94*$K$8</f>
        <v>128736</v>
      </c>
      <c r="L94" s="446">
        <v>10080</v>
      </c>
      <c r="M94" s="438">
        <f t="shared" ref="M94:M132" si="10">G94*$M$8</f>
        <v>3859.2000000000007</v>
      </c>
      <c r="N94" s="467" t="s">
        <v>438</v>
      </c>
      <c r="O94" s="467" t="s">
        <v>438</v>
      </c>
      <c r="P94" s="438">
        <f t="shared" ref="P94:P132" si="11">J94*$P$8</f>
        <v>248005.73952000006</v>
      </c>
      <c r="Q94" s="468">
        <f>SUM(K94:O94)</f>
        <v>142675.20000000001</v>
      </c>
      <c r="T94" s="417">
        <f>32000000/500/5</f>
        <v>12800</v>
      </c>
    </row>
    <row r="95" spans="1:20" ht="18" customHeight="1">
      <c r="A95" s="1100"/>
      <c r="B95" s="1097"/>
      <c r="C95" s="1098"/>
      <c r="D95" s="214">
        <v>2</v>
      </c>
      <c r="E95" s="466">
        <v>45</v>
      </c>
      <c r="F95" s="466">
        <v>3.1500000000000004</v>
      </c>
      <c r="G95" s="466">
        <v>2.0100000000000002</v>
      </c>
      <c r="H95" s="467" t="s">
        <v>438</v>
      </c>
      <c r="I95" s="467" t="s">
        <v>438</v>
      </c>
      <c r="J95" s="466">
        <v>204.22080000000003</v>
      </c>
      <c r="K95" s="438">
        <f>E95*$K$8</f>
        <v>160920</v>
      </c>
      <c r="L95" s="446">
        <v>12600</v>
      </c>
      <c r="M95" s="438">
        <f t="shared" si="10"/>
        <v>4824.0000000000009</v>
      </c>
      <c r="N95" s="467" t="s">
        <v>438</v>
      </c>
      <c r="O95" s="467" t="s">
        <v>438</v>
      </c>
      <c r="P95" s="438">
        <f t="shared" si="11"/>
        <v>310007.17440000002</v>
      </c>
      <c r="Q95" s="468">
        <f t="shared" ref="Q95:Q132" si="12">SUM(K95:O95)</f>
        <v>178344</v>
      </c>
      <c r="T95" s="417">
        <f>32000000/6400</f>
        <v>5000</v>
      </c>
    </row>
    <row r="96" spans="1:20" ht="18" customHeight="1">
      <c r="A96" s="1100"/>
      <c r="B96" s="1097"/>
      <c r="C96" s="1098"/>
      <c r="D96" s="214">
        <v>3</v>
      </c>
      <c r="E96" s="466">
        <f>E95*1.3</f>
        <v>58.5</v>
      </c>
      <c r="F96" s="466">
        <f>F95*1.3</f>
        <v>4.0950000000000006</v>
      </c>
      <c r="G96" s="466">
        <f>G95*1.3</f>
        <v>2.6130000000000004</v>
      </c>
      <c r="H96" s="467" t="s">
        <v>438</v>
      </c>
      <c r="I96" s="467" t="s">
        <v>438</v>
      </c>
      <c r="J96" s="466">
        <f>J95*1.3</f>
        <v>265.48704000000004</v>
      </c>
      <c r="K96" s="438">
        <f t="shared" si="9"/>
        <v>209196</v>
      </c>
      <c r="L96" s="446">
        <v>16380</v>
      </c>
      <c r="M96" s="438">
        <f t="shared" si="10"/>
        <v>6271.2000000000007</v>
      </c>
      <c r="N96" s="467" t="s">
        <v>438</v>
      </c>
      <c r="O96" s="467" t="s">
        <v>438</v>
      </c>
      <c r="P96" s="438">
        <f t="shared" si="11"/>
        <v>403009.32672000007</v>
      </c>
      <c r="Q96" s="468">
        <f t="shared" si="12"/>
        <v>231847.2</v>
      </c>
    </row>
    <row r="97" spans="1:17" ht="18" customHeight="1">
      <c r="A97" s="1100">
        <v>2</v>
      </c>
      <c r="B97" s="1097" t="s">
        <v>320</v>
      </c>
      <c r="C97" s="1098" t="s">
        <v>269</v>
      </c>
      <c r="D97" s="214">
        <v>1</v>
      </c>
      <c r="E97" s="466">
        <f>E98*0.8</f>
        <v>48</v>
      </c>
      <c r="F97" s="466">
        <f>F98*0.8</f>
        <v>3.3600000000000003</v>
      </c>
      <c r="G97" s="466">
        <f>G98*0.8</f>
        <v>2.1440000000000001</v>
      </c>
      <c r="H97" s="467" t="s">
        <v>438</v>
      </c>
      <c r="I97" s="467" t="s">
        <v>438</v>
      </c>
      <c r="J97" s="466">
        <f>J98*0.8</f>
        <v>217.83552</v>
      </c>
      <c r="K97" s="438">
        <f t="shared" si="9"/>
        <v>171648</v>
      </c>
      <c r="L97" s="446">
        <v>13440</v>
      </c>
      <c r="M97" s="438">
        <f t="shared" si="10"/>
        <v>5145.6000000000004</v>
      </c>
      <c r="N97" s="467" t="s">
        <v>438</v>
      </c>
      <c r="O97" s="467" t="s">
        <v>438</v>
      </c>
      <c r="P97" s="438">
        <f t="shared" si="11"/>
        <v>330674.31936000002</v>
      </c>
      <c r="Q97" s="468">
        <f t="shared" si="12"/>
        <v>190233.60000000001</v>
      </c>
    </row>
    <row r="98" spans="1:17" ht="18" customHeight="1">
      <c r="A98" s="1100"/>
      <c r="B98" s="1097"/>
      <c r="C98" s="1098"/>
      <c r="D98" s="214">
        <v>2</v>
      </c>
      <c r="E98" s="466">
        <v>60</v>
      </c>
      <c r="F98" s="466">
        <v>4.2</v>
      </c>
      <c r="G98" s="466">
        <v>2.68</v>
      </c>
      <c r="H98" s="467" t="s">
        <v>438</v>
      </c>
      <c r="I98" s="467" t="s">
        <v>438</v>
      </c>
      <c r="J98" s="466">
        <v>272.2944</v>
      </c>
      <c r="K98" s="438">
        <f t="shared" si="9"/>
        <v>214560</v>
      </c>
      <c r="L98" s="446">
        <v>16800</v>
      </c>
      <c r="M98" s="438">
        <f t="shared" si="10"/>
        <v>6432</v>
      </c>
      <c r="N98" s="467" t="s">
        <v>438</v>
      </c>
      <c r="O98" s="467" t="s">
        <v>438</v>
      </c>
      <c r="P98" s="438">
        <f t="shared" si="11"/>
        <v>413342.89919999999</v>
      </c>
      <c r="Q98" s="468">
        <f t="shared" si="12"/>
        <v>237792</v>
      </c>
    </row>
    <row r="99" spans="1:17" ht="18" customHeight="1">
      <c r="A99" s="1100"/>
      <c r="B99" s="1097"/>
      <c r="C99" s="1098"/>
      <c r="D99" s="214">
        <v>3</v>
      </c>
      <c r="E99" s="466">
        <f>E98*1.3</f>
        <v>78</v>
      </c>
      <c r="F99" s="466">
        <f>F98*1.3</f>
        <v>5.4600000000000009</v>
      </c>
      <c r="G99" s="466">
        <f>G98*1.3</f>
        <v>3.4840000000000004</v>
      </c>
      <c r="H99" s="467" t="s">
        <v>438</v>
      </c>
      <c r="I99" s="467" t="s">
        <v>438</v>
      </c>
      <c r="J99" s="466">
        <f>J98*1.3</f>
        <v>353.98272000000003</v>
      </c>
      <c r="K99" s="438">
        <f t="shared" si="9"/>
        <v>278928</v>
      </c>
      <c r="L99" s="446">
        <v>21840</v>
      </c>
      <c r="M99" s="438">
        <f t="shared" si="10"/>
        <v>8361.6</v>
      </c>
      <c r="N99" s="467" t="s">
        <v>438</v>
      </c>
      <c r="O99" s="467" t="s">
        <v>438</v>
      </c>
      <c r="P99" s="438">
        <f t="shared" si="11"/>
        <v>537345.76896000002</v>
      </c>
      <c r="Q99" s="468">
        <f t="shared" si="12"/>
        <v>309129.59999999998</v>
      </c>
    </row>
    <row r="100" spans="1:17" ht="18" customHeight="1">
      <c r="A100" s="1100">
        <v>3</v>
      </c>
      <c r="B100" s="1097" t="s">
        <v>321</v>
      </c>
      <c r="C100" s="1098" t="s">
        <v>269</v>
      </c>
      <c r="D100" s="214">
        <v>1</v>
      </c>
      <c r="E100" s="466">
        <f>E101*0.8</f>
        <v>36</v>
      </c>
      <c r="F100" s="466">
        <f>F101*0.8</f>
        <v>2.5200000000000005</v>
      </c>
      <c r="G100" s="466">
        <f>G101*0.8</f>
        <v>1.6080000000000003</v>
      </c>
      <c r="H100" s="467" t="s">
        <v>438</v>
      </c>
      <c r="I100" s="467" t="s">
        <v>438</v>
      </c>
      <c r="J100" s="466">
        <f>J101*0.8</f>
        <v>163.37664000000004</v>
      </c>
      <c r="K100" s="438">
        <f t="shared" si="9"/>
        <v>128736</v>
      </c>
      <c r="L100" s="446">
        <v>10080</v>
      </c>
      <c r="M100" s="438">
        <f t="shared" si="10"/>
        <v>3859.2000000000007</v>
      </c>
      <c r="N100" s="467" t="s">
        <v>438</v>
      </c>
      <c r="O100" s="467" t="s">
        <v>438</v>
      </c>
      <c r="P100" s="438">
        <f t="shared" si="11"/>
        <v>248005.73952000006</v>
      </c>
      <c r="Q100" s="468">
        <f t="shared" si="12"/>
        <v>142675.20000000001</v>
      </c>
    </row>
    <row r="101" spans="1:17" ht="18" customHeight="1">
      <c r="A101" s="1100"/>
      <c r="B101" s="1097"/>
      <c r="C101" s="1098"/>
      <c r="D101" s="214">
        <v>2</v>
      </c>
      <c r="E101" s="466">
        <v>45</v>
      </c>
      <c r="F101" s="466">
        <v>3.1500000000000004</v>
      </c>
      <c r="G101" s="466">
        <v>2.0100000000000002</v>
      </c>
      <c r="H101" s="467" t="s">
        <v>438</v>
      </c>
      <c r="I101" s="467" t="s">
        <v>438</v>
      </c>
      <c r="J101" s="466">
        <v>204.22080000000003</v>
      </c>
      <c r="K101" s="438">
        <f t="shared" si="9"/>
        <v>160920</v>
      </c>
      <c r="L101" s="446">
        <v>12600</v>
      </c>
      <c r="M101" s="438">
        <f t="shared" si="10"/>
        <v>4824.0000000000009</v>
      </c>
      <c r="N101" s="467" t="s">
        <v>438</v>
      </c>
      <c r="O101" s="467" t="s">
        <v>438</v>
      </c>
      <c r="P101" s="438">
        <f t="shared" si="11"/>
        <v>310007.17440000002</v>
      </c>
      <c r="Q101" s="468">
        <f t="shared" si="12"/>
        <v>178344</v>
      </c>
    </row>
    <row r="102" spans="1:17" ht="18" customHeight="1">
      <c r="A102" s="1100"/>
      <c r="B102" s="1097"/>
      <c r="C102" s="1098"/>
      <c r="D102" s="214">
        <v>3</v>
      </c>
      <c r="E102" s="466">
        <f>E101*1.3</f>
        <v>58.5</v>
      </c>
      <c r="F102" s="466">
        <f>F101*1.3</f>
        <v>4.0950000000000006</v>
      </c>
      <c r="G102" s="466">
        <f>G101*1.3</f>
        <v>2.6130000000000004</v>
      </c>
      <c r="H102" s="467" t="s">
        <v>438</v>
      </c>
      <c r="I102" s="467" t="s">
        <v>438</v>
      </c>
      <c r="J102" s="466">
        <f>J101*1.3</f>
        <v>265.48704000000004</v>
      </c>
      <c r="K102" s="438">
        <f t="shared" si="9"/>
        <v>209196</v>
      </c>
      <c r="L102" s="446">
        <v>16380</v>
      </c>
      <c r="M102" s="438">
        <f t="shared" si="10"/>
        <v>6271.2000000000007</v>
      </c>
      <c r="N102" s="467" t="s">
        <v>438</v>
      </c>
      <c r="O102" s="467" t="s">
        <v>438</v>
      </c>
      <c r="P102" s="438">
        <f t="shared" si="11"/>
        <v>403009.32672000007</v>
      </c>
      <c r="Q102" s="468">
        <f t="shared" si="12"/>
        <v>231847.2</v>
      </c>
    </row>
    <row r="103" spans="1:17" ht="18" customHeight="1">
      <c r="A103" s="1100">
        <v>4</v>
      </c>
      <c r="B103" s="1097" t="s">
        <v>322</v>
      </c>
      <c r="C103" s="1098" t="s">
        <v>269</v>
      </c>
      <c r="D103" s="214">
        <v>1</v>
      </c>
      <c r="E103" s="466">
        <f>E104*0.8</f>
        <v>9.6000000000000014</v>
      </c>
      <c r="F103" s="466">
        <f>F104*0.8</f>
        <v>0.67200000000000015</v>
      </c>
      <c r="G103" s="466">
        <f>G104*0.8</f>
        <v>1.0720000000000001</v>
      </c>
      <c r="H103" s="467" t="s">
        <v>438</v>
      </c>
      <c r="I103" s="467" t="s">
        <v>438</v>
      </c>
      <c r="J103" s="466">
        <f>J104*0.8</f>
        <v>55.453440000000015</v>
      </c>
      <c r="K103" s="438">
        <f t="shared" si="9"/>
        <v>34329.600000000006</v>
      </c>
      <c r="L103" s="446">
        <v>2688</v>
      </c>
      <c r="M103" s="438">
        <f t="shared" si="10"/>
        <v>2572.8000000000002</v>
      </c>
      <c r="N103" s="467" t="s">
        <v>438</v>
      </c>
      <c r="O103" s="467" t="s">
        <v>438</v>
      </c>
      <c r="P103" s="438">
        <f t="shared" si="11"/>
        <v>84178.321920000017</v>
      </c>
      <c r="Q103" s="468">
        <f t="shared" si="12"/>
        <v>39590.400000000009</v>
      </c>
    </row>
    <row r="104" spans="1:17" ht="18" customHeight="1">
      <c r="A104" s="1100"/>
      <c r="B104" s="1097"/>
      <c r="C104" s="1098"/>
      <c r="D104" s="214">
        <v>2</v>
      </c>
      <c r="E104" s="466">
        <v>12</v>
      </c>
      <c r="F104" s="466">
        <v>0.84000000000000008</v>
      </c>
      <c r="G104" s="466">
        <v>1.34</v>
      </c>
      <c r="H104" s="467" t="s">
        <v>438</v>
      </c>
      <c r="I104" s="467" t="s">
        <v>438</v>
      </c>
      <c r="J104" s="466">
        <v>69.316800000000015</v>
      </c>
      <c r="K104" s="438">
        <f t="shared" si="9"/>
        <v>42912</v>
      </c>
      <c r="L104" s="446">
        <v>3360</v>
      </c>
      <c r="M104" s="438">
        <f t="shared" si="10"/>
        <v>3216</v>
      </c>
      <c r="N104" s="467" t="s">
        <v>438</v>
      </c>
      <c r="O104" s="467" t="s">
        <v>438</v>
      </c>
      <c r="P104" s="438">
        <f t="shared" si="11"/>
        <v>105222.90240000002</v>
      </c>
      <c r="Q104" s="468">
        <f t="shared" si="12"/>
        <v>49488</v>
      </c>
    </row>
    <row r="105" spans="1:17" ht="18" customHeight="1">
      <c r="A105" s="1100"/>
      <c r="B105" s="1097"/>
      <c r="C105" s="1098"/>
      <c r="D105" s="214">
        <v>3</v>
      </c>
      <c r="E105" s="466">
        <f>E104*1.3</f>
        <v>15.600000000000001</v>
      </c>
      <c r="F105" s="466">
        <f>F104*1.3</f>
        <v>1.0920000000000001</v>
      </c>
      <c r="G105" s="466">
        <f>G104*1.3</f>
        <v>1.7420000000000002</v>
      </c>
      <c r="H105" s="467" t="s">
        <v>438</v>
      </c>
      <c r="I105" s="467" t="s">
        <v>438</v>
      </c>
      <c r="J105" s="466">
        <f>J104*1.3</f>
        <v>90.111840000000029</v>
      </c>
      <c r="K105" s="438">
        <f t="shared" si="9"/>
        <v>55785.600000000006</v>
      </c>
      <c r="L105" s="446">
        <v>4368</v>
      </c>
      <c r="M105" s="438">
        <f t="shared" si="10"/>
        <v>4180.8</v>
      </c>
      <c r="N105" s="467" t="s">
        <v>438</v>
      </c>
      <c r="O105" s="467" t="s">
        <v>438</v>
      </c>
      <c r="P105" s="438">
        <f t="shared" si="11"/>
        <v>136789.77312000006</v>
      </c>
      <c r="Q105" s="468">
        <f t="shared" si="12"/>
        <v>64334.400000000009</v>
      </c>
    </row>
    <row r="106" spans="1:17" ht="18.75" customHeight="1">
      <c r="A106" s="212" t="s">
        <v>317</v>
      </c>
      <c r="B106" s="462" t="s">
        <v>324</v>
      </c>
      <c r="C106" s="469"/>
      <c r="D106" s="214"/>
      <c r="E106" s="466"/>
      <c r="F106" s="466"/>
      <c r="G106" s="466"/>
      <c r="H106" s="466"/>
      <c r="I106" s="466"/>
      <c r="J106" s="466"/>
      <c r="K106" s="438"/>
      <c r="L106" s="446"/>
      <c r="M106" s="438"/>
      <c r="N106" s="438"/>
      <c r="O106" s="467"/>
      <c r="P106" s="438"/>
      <c r="Q106" s="468"/>
    </row>
    <row r="107" spans="1:17" ht="18" customHeight="1">
      <c r="A107" s="1130">
        <v>1</v>
      </c>
      <c r="B107" s="1121" t="s">
        <v>325</v>
      </c>
      <c r="C107" s="1124" t="s">
        <v>269</v>
      </c>
      <c r="D107" s="214">
        <v>1</v>
      </c>
      <c r="E107" s="466">
        <f>E108*0.8</f>
        <v>4.8000000000000007</v>
      </c>
      <c r="F107" s="466">
        <f>F108*0.8</f>
        <v>0.33600000000000008</v>
      </c>
      <c r="G107" s="466">
        <f>G108*0.8</f>
        <v>1.0720000000000001</v>
      </c>
      <c r="H107" s="466">
        <f>H108*0.8</f>
        <v>0.60000000000000009</v>
      </c>
      <c r="I107" s="467" t="s">
        <v>438</v>
      </c>
      <c r="J107" s="466">
        <f>J108*0.8</f>
        <v>40.656000000000006</v>
      </c>
      <c r="K107" s="438">
        <f t="shared" si="9"/>
        <v>17164.800000000003</v>
      </c>
      <c r="L107" s="446">
        <v>1344</v>
      </c>
      <c r="M107" s="438">
        <f t="shared" si="10"/>
        <v>2572.8000000000002</v>
      </c>
      <c r="N107" s="438">
        <f t="shared" ref="N107:N115" si="13">H107*$N$8</f>
        <v>3600.0000000000005</v>
      </c>
      <c r="O107" s="467" t="s">
        <v>438</v>
      </c>
      <c r="P107" s="438">
        <f t="shared" si="11"/>
        <v>61715.808000000012</v>
      </c>
      <c r="Q107" s="468">
        <f t="shared" si="12"/>
        <v>24681.600000000002</v>
      </c>
    </row>
    <row r="108" spans="1:17" ht="15" customHeight="1">
      <c r="A108" s="1131"/>
      <c r="B108" s="1122"/>
      <c r="C108" s="1125"/>
      <c r="D108" s="214">
        <v>2</v>
      </c>
      <c r="E108" s="466">
        <v>6</v>
      </c>
      <c r="F108" s="466">
        <v>0.42000000000000004</v>
      </c>
      <c r="G108" s="466">
        <v>1.34</v>
      </c>
      <c r="H108" s="482">
        <v>0.75</v>
      </c>
      <c r="I108" s="467" t="s">
        <v>438</v>
      </c>
      <c r="J108" s="466">
        <v>50.820000000000007</v>
      </c>
      <c r="K108" s="438">
        <f t="shared" si="9"/>
        <v>21456</v>
      </c>
      <c r="L108" s="446">
        <v>1680</v>
      </c>
      <c r="M108" s="438">
        <f t="shared" si="10"/>
        <v>3216</v>
      </c>
      <c r="N108" s="438">
        <f t="shared" si="13"/>
        <v>4500</v>
      </c>
      <c r="O108" s="467" t="s">
        <v>438</v>
      </c>
      <c r="P108" s="438">
        <f t="shared" si="11"/>
        <v>77144.760000000009</v>
      </c>
      <c r="Q108" s="468">
        <f t="shared" si="12"/>
        <v>30852</v>
      </c>
    </row>
    <row r="109" spans="1:17" ht="16.5" customHeight="1">
      <c r="A109" s="1132"/>
      <c r="B109" s="1123"/>
      <c r="C109" s="1126"/>
      <c r="D109" s="214">
        <v>3</v>
      </c>
      <c r="E109" s="466">
        <f>E108*1.3</f>
        <v>7.8000000000000007</v>
      </c>
      <c r="F109" s="466">
        <f>F108*1.3</f>
        <v>0.54600000000000004</v>
      </c>
      <c r="G109" s="466">
        <f>G108*1.3</f>
        <v>1.7420000000000002</v>
      </c>
      <c r="H109" s="466">
        <f>H108*1.3</f>
        <v>0.97500000000000009</v>
      </c>
      <c r="I109" s="467" t="s">
        <v>438</v>
      </c>
      <c r="J109" s="466">
        <f>J108*1.3</f>
        <v>66.066000000000017</v>
      </c>
      <c r="K109" s="438">
        <f t="shared" si="9"/>
        <v>27892.800000000003</v>
      </c>
      <c r="L109" s="446">
        <v>2184</v>
      </c>
      <c r="M109" s="438">
        <f t="shared" si="10"/>
        <v>4180.8</v>
      </c>
      <c r="N109" s="438">
        <f t="shared" si="13"/>
        <v>5850.0000000000009</v>
      </c>
      <c r="O109" s="467" t="s">
        <v>438</v>
      </c>
      <c r="P109" s="438">
        <f t="shared" si="11"/>
        <v>100288.18800000002</v>
      </c>
      <c r="Q109" s="468">
        <f t="shared" si="12"/>
        <v>40107.600000000006</v>
      </c>
    </row>
    <row r="110" spans="1:17" ht="18" customHeight="1">
      <c r="A110" s="1130">
        <v>2</v>
      </c>
      <c r="B110" s="1121" t="s">
        <v>326</v>
      </c>
      <c r="C110" s="1124" t="s">
        <v>269</v>
      </c>
      <c r="D110" s="214">
        <v>1</v>
      </c>
      <c r="E110" s="466">
        <f>E111*0.8</f>
        <v>21.6</v>
      </c>
      <c r="F110" s="466">
        <f>F111*0.8</f>
        <v>1.5120000000000002</v>
      </c>
      <c r="G110" s="466">
        <f>G111*0.8</f>
        <v>1.6080000000000003</v>
      </c>
      <c r="H110" s="466">
        <f>H111*0.8</f>
        <v>0.90399999999999991</v>
      </c>
      <c r="I110" s="467" t="s">
        <v>438</v>
      </c>
      <c r="J110" s="466">
        <f>J111*0.8</f>
        <v>123.52032000000003</v>
      </c>
      <c r="K110" s="438">
        <f t="shared" si="9"/>
        <v>77241.600000000006</v>
      </c>
      <c r="L110" s="446">
        <v>6048</v>
      </c>
      <c r="M110" s="438">
        <f t="shared" si="10"/>
        <v>3859.2000000000007</v>
      </c>
      <c r="N110" s="438">
        <f t="shared" si="13"/>
        <v>5423.9999999999991</v>
      </c>
      <c r="O110" s="467" t="s">
        <v>438</v>
      </c>
      <c r="P110" s="438">
        <f t="shared" si="11"/>
        <v>187503.84576000005</v>
      </c>
      <c r="Q110" s="468">
        <f t="shared" si="12"/>
        <v>92572.800000000003</v>
      </c>
    </row>
    <row r="111" spans="1:17" ht="18" customHeight="1">
      <c r="A111" s="1131"/>
      <c r="B111" s="1122"/>
      <c r="C111" s="1125"/>
      <c r="D111" s="214">
        <v>2</v>
      </c>
      <c r="E111" s="466">
        <v>27</v>
      </c>
      <c r="F111" s="466">
        <v>1.8900000000000001</v>
      </c>
      <c r="G111" s="466">
        <v>2.0100000000000002</v>
      </c>
      <c r="H111" s="482">
        <v>1.1299999999999999</v>
      </c>
      <c r="I111" s="467" t="s">
        <v>438</v>
      </c>
      <c r="J111" s="466">
        <v>154.40040000000002</v>
      </c>
      <c r="K111" s="438">
        <f t="shared" si="9"/>
        <v>96552</v>
      </c>
      <c r="L111" s="446">
        <v>7560</v>
      </c>
      <c r="M111" s="438">
        <f t="shared" si="10"/>
        <v>4824.0000000000009</v>
      </c>
      <c r="N111" s="438">
        <f t="shared" si="13"/>
        <v>6779.9999999999991</v>
      </c>
      <c r="O111" s="467" t="s">
        <v>438</v>
      </c>
      <c r="P111" s="438">
        <f t="shared" si="11"/>
        <v>234379.80720000004</v>
      </c>
      <c r="Q111" s="468">
        <f t="shared" si="12"/>
        <v>115716</v>
      </c>
    </row>
    <row r="112" spans="1:17" ht="18" customHeight="1">
      <c r="A112" s="1132"/>
      <c r="B112" s="1123"/>
      <c r="C112" s="1126"/>
      <c r="D112" s="214">
        <v>3</v>
      </c>
      <c r="E112" s="466">
        <f>E111*1.3</f>
        <v>35.1</v>
      </c>
      <c r="F112" s="466">
        <f>F111*1.3</f>
        <v>2.4570000000000003</v>
      </c>
      <c r="G112" s="466">
        <f>G111*1.3</f>
        <v>2.6130000000000004</v>
      </c>
      <c r="H112" s="466">
        <f>H111*1.3</f>
        <v>1.4689999999999999</v>
      </c>
      <c r="I112" s="467" t="s">
        <v>438</v>
      </c>
      <c r="J112" s="466">
        <f>J111*1.3</f>
        <v>200.72052000000002</v>
      </c>
      <c r="K112" s="438">
        <f t="shared" si="9"/>
        <v>125517.6</v>
      </c>
      <c r="L112" s="446">
        <v>9828</v>
      </c>
      <c r="M112" s="438">
        <f t="shared" si="10"/>
        <v>6271.2000000000007</v>
      </c>
      <c r="N112" s="438">
        <f t="shared" si="13"/>
        <v>8814</v>
      </c>
      <c r="O112" s="467" t="s">
        <v>438</v>
      </c>
      <c r="P112" s="438">
        <f t="shared" si="11"/>
        <v>304693.74936000002</v>
      </c>
      <c r="Q112" s="468">
        <f t="shared" si="12"/>
        <v>150430.80000000002</v>
      </c>
    </row>
    <row r="113" spans="1:17" ht="18" customHeight="1">
      <c r="A113" s="1130">
        <v>3</v>
      </c>
      <c r="B113" s="1121" t="s">
        <v>327</v>
      </c>
      <c r="C113" s="1124" t="s">
        <v>269</v>
      </c>
      <c r="D113" s="214">
        <v>1</v>
      </c>
      <c r="E113" s="466">
        <f>E114*0.8</f>
        <v>7.2</v>
      </c>
      <c r="F113" s="466">
        <f>F114*0.8</f>
        <v>0.50400000000000011</v>
      </c>
      <c r="G113" s="466">
        <f>G114*0.8</f>
        <v>1.6080000000000003</v>
      </c>
      <c r="H113" s="466">
        <f>H114*0.8</f>
        <v>0.90399999999999991</v>
      </c>
      <c r="I113" s="467" t="s">
        <v>438</v>
      </c>
      <c r="J113" s="466">
        <f>J114*0.8</f>
        <v>60.984000000000016</v>
      </c>
      <c r="K113" s="438">
        <f t="shared" si="9"/>
        <v>25747.200000000001</v>
      </c>
      <c r="L113" s="446">
        <v>2016</v>
      </c>
      <c r="M113" s="438">
        <f t="shared" si="10"/>
        <v>3859.2000000000007</v>
      </c>
      <c r="N113" s="438">
        <f t="shared" si="13"/>
        <v>5423.9999999999991</v>
      </c>
      <c r="O113" s="467" t="s">
        <v>438</v>
      </c>
      <c r="P113" s="438">
        <f t="shared" si="11"/>
        <v>92573.712000000029</v>
      </c>
      <c r="Q113" s="468">
        <f t="shared" si="12"/>
        <v>37046.400000000001</v>
      </c>
    </row>
    <row r="114" spans="1:17" ht="18" customHeight="1">
      <c r="A114" s="1131"/>
      <c r="B114" s="1122"/>
      <c r="C114" s="1125"/>
      <c r="D114" s="214">
        <v>2</v>
      </c>
      <c r="E114" s="466">
        <v>9</v>
      </c>
      <c r="F114" s="466">
        <v>0.63000000000000012</v>
      </c>
      <c r="G114" s="466">
        <v>2.0100000000000002</v>
      </c>
      <c r="H114" s="482">
        <v>1.1299999999999999</v>
      </c>
      <c r="I114" s="467" t="s">
        <v>438</v>
      </c>
      <c r="J114" s="466">
        <v>76.230000000000018</v>
      </c>
      <c r="K114" s="438">
        <f t="shared" si="9"/>
        <v>32184</v>
      </c>
      <c r="L114" s="446">
        <v>2520</v>
      </c>
      <c r="M114" s="438">
        <f t="shared" si="10"/>
        <v>4824.0000000000009</v>
      </c>
      <c r="N114" s="438">
        <f t="shared" si="13"/>
        <v>6779.9999999999991</v>
      </c>
      <c r="O114" s="467" t="s">
        <v>438</v>
      </c>
      <c r="P114" s="438">
        <f t="shared" si="11"/>
        <v>115717.14000000003</v>
      </c>
      <c r="Q114" s="468">
        <f t="shared" si="12"/>
        <v>46308</v>
      </c>
    </row>
    <row r="115" spans="1:17" ht="18" customHeight="1">
      <c r="A115" s="1132"/>
      <c r="B115" s="1123"/>
      <c r="C115" s="1126"/>
      <c r="D115" s="214">
        <v>3</v>
      </c>
      <c r="E115" s="466">
        <f>E114*1.3</f>
        <v>11.700000000000001</v>
      </c>
      <c r="F115" s="466">
        <f>F114*1.3</f>
        <v>0.81900000000000017</v>
      </c>
      <c r="G115" s="466">
        <f>G114*1.3</f>
        <v>2.6130000000000004</v>
      </c>
      <c r="H115" s="466">
        <f>H114*1.3</f>
        <v>1.4689999999999999</v>
      </c>
      <c r="I115" s="467" t="s">
        <v>438</v>
      </c>
      <c r="J115" s="466">
        <f>J114*1.3</f>
        <v>99.099000000000032</v>
      </c>
      <c r="K115" s="438">
        <f t="shared" si="9"/>
        <v>41839.200000000004</v>
      </c>
      <c r="L115" s="446">
        <v>3276</v>
      </c>
      <c r="M115" s="438">
        <f t="shared" si="10"/>
        <v>6271.2000000000007</v>
      </c>
      <c r="N115" s="438">
        <f t="shared" si="13"/>
        <v>8814</v>
      </c>
      <c r="O115" s="467" t="s">
        <v>438</v>
      </c>
      <c r="P115" s="438">
        <f t="shared" si="11"/>
        <v>150432.28200000004</v>
      </c>
      <c r="Q115" s="468">
        <f t="shared" si="12"/>
        <v>60200.400000000009</v>
      </c>
    </row>
    <row r="116" spans="1:17" ht="15.75" customHeight="1">
      <c r="A116" s="212" t="s">
        <v>323</v>
      </c>
      <c r="B116" s="462" t="s">
        <v>328</v>
      </c>
      <c r="C116" s="463"/>
      <c r="D116" s="464"/>
      <c r="E116" s="466"/>
      <c r="F116" s="466"/>
      <c r="G116" s="466"/>
      <c r="H116" s="466"/>
      <c r="I116" s="466"/>
      <c r="J116" s="466"/>
      <c r="K116" s="438"/>
      <c r="L116" s="438"/>
      <c r="M116" s="438"/>
      <c r="N116" s="438"/>
      <c r="O116" s="438"/>
      <c r="P116" s="438"/>
      <c r="Q116" s="468"/>
    </row>
    <row r="117" spans="1:17" ht="15.75" customHeight="1">
      <c r="A117" s="1130">
        <v>1</v>
      </c>
      <c r="B117" s="1121" t="s">
        <v>329</v>
      </c>
      <c r="C117" s="1124" t="s">
        <v>269</v>
      </c>
      <c r="D117" s="214">
        <v>1</v>
      </c>
      <c r="E117" s="466"/>
      <c r="F117" s="466"/>
      <c r="G117" s="466"/>
      <c r="H117" s="466"/>
      <c r="I117" s="467"/>
      <c r="J117" s="466"/>
      <c r="K117" s="438">
        <f t="shared" si="9"/>
        <v>0</v>
      </c>
      <c r="L117" s="438">
        <f t="shared" ref="L117:L125" si="14">F117*$L$8</f>
        <v>0</v>
      </c>
      <c r="M117" s="438">
        <f t="shared" si="10"/>
        <v>0</v>
      </c>
      <c r="N117" s="438">
        <f t="shared" ref="N117:N122" si="15">H117*$N$8</f>
        <v>0</v>
      </c>
      <c r="O117" s="467" t="s">
        <v>438</v>
      </c>
      <c r="P117" s="438">
        <f t="shared" si="11"/>
        <v>0</v>
      </c>
      <c r="Q117" s="468">
        <f t="shared" si="12"/>
        <v>0</v>
      </c>
    </row>
    <row r="118" spans="1:17" ht="15.75" customHeight="1">
      <c r="A118" s="1131"/>
      <c r="B118" s="1122"/>
      <c r="C118" s="1125"/>
      <c r="D118" s="420" t="s">
        <v>437</v>
      </c>
      <c r="E118" s="466">
        <v>9.6</v>
      </c>
      <c r="F118" s="466">
        <v>0.67200000000000004</v>
      </c>
      <c r="G118" s="466">
        <v>1.0720000000000001</v>
      </c>
      <c r="H118" s="466">
        <v>0.6</v>
      </c>
      <c r="I118" s="467" t="s">
        <v>438</v>
      </c>
      <c r="J118" s="466">
        <v>61.501440000000002</v>
      </c>
      <c r="K118" s="438">
        <f t="shared" si="9"/>
        <v>34329.599999999999</v>
      </c>
      <c r="L118" s="438">
        <f t="shared" si="14"/>
        <v>1344</v>
      </c>
      <c r="M118" s="438">
        <f t="shared" si="10"/>
        <v>2572.8000000000002</v>
      </c>
      <c r="N118" s="438">
        <f t="shared" si="15"/>
        <v>3600</v>
      </c>
      <c r="O118" s="467" t="s">
        <v>438</v>
      </c>
      <c r="P118" s="438">
        <f t="shared" si="11"/>
        <v>93359.185920000004</v>
      </c>
      <c r="Q118" s="468">
        <f t="shared" si="12"/>
        <v>41846.400000000001</v>
      </c>
    </row>
    <row r="119" spans="1:17" ht="15.75" customHeight="1">
      <c r="A119" s="1132"/>
      <c r="B119" s="1123"/>
      <c r="C119" s="1126"/>
      <c r="D119" s="214">
        <v>3</v>
      </c>
      <c r="E119" s="466"/>
      <c r="F119" s="466"/>
      <c r="G119" s="466"/>
      <c r="H119" s="466"/>
      <c r="I119" s="467"/>
      <c r="J119" s="466"/>
      <c r="K119" s="438">
        <f t="shared" si="9"/>
        <v>0</v>
      </c>
      <c r="L119" s="438">
        <f t="shared" si="14"/>
        <v>0</v>
      </c>
      <c r="M119" s="438">
        <f t="shared" si="10"/>
        <v>0</v>
      </c>
      <c r="N119" s="438">
        <f t="shared" si="15"/>
        <v>0</v>
      </c>
      <c r="O119" s="467" t="s">
        <v>438</v>
      </c>
      <c r="P119" s="438">
        <f t="shared" si="11"/>
        <v>0</v>
      </c>
      <c r="Q119" s="468">
        <f t="shared" si="12"/>
        <v>0</v>
      </c>
    </row>
    <row r="120" spans="1:17" ht="15.75" customHeight="1">
      <c r="A120" s="1130">
        <v>2</v>
      </c>
      <c r="B120" s="1121" t="s">
        <v>330</v>
      </c>
      <c r="C120" s="1124" t="s">
        <v>269</v>
      </c>
      <c r="D120" s="214">
        <v>1</v>
      </c>
      <c r="E120" s="466"/>
      <c r="F120" s="466"/>
      <c r="G120" s="466"/>
      <c r="H120" s="466"/>
      <c r="I120" s="467"/>
      <c r="J120" s="466"/>
      <c r="K120" s="438">
        <f t="shared" si="9"/>
        <v>0</v>
      </c>
      <c r="L120" s="438">
        <f t="shared" si="14"/>
        <v>0</v>
      </c>
      <c r="M120" s="438">
        <f t="shared" si="10"/>
        <v>0</v>
      </c>
      <c r="N120" s="438">
        <f t="shared" si="15"/>
        <v>0</v>
      </c>
      <c r="O120" s="467" t="s">
        <v>438</v>
      </c>
      <c r="P120" s="438">
        <f t="shared" si="11"/>
        <v>0</v>
      </c>
      <c r="Q120" s="468">
        <f t="shared" si="12"/>
        <v>0</v>
      </c>
    </row>
    <row r="121" spans="1:17" ht="15.75" customHeight="1">
      <c r="A121" s="1131"/>
      <c r="B121" s="1122"/>
      <c r="C121" s="1125"/>
      <c r="D121" s="420" t="s">
        <v>437</v>
      </c>
      <c r="E121" s="466">
        <v>1.2</v>
      </c>
      <c r="F121" s="466">
        <v>8.4000000000000005E-2</v>
      </c>
      <c r="G121" s="466">
        <v>0.26800000000000002</v>
      </c>
      <c r="H121" s="466">
        <v>0.15</v>
      </c>
      <c r="I121" s="467" t="s">
        <v>438</v>
      </c>
      <c r="J121" s="466">
        <v>10.164000000000001</v>
      </c>
      <c r="K121" s="438">
        <f t="shared" si="9"/>
        <v>4291.2</v>
      </c>
      <c r="L121" s="438">
        <f t="shared" si="14"/>
        <v>168</v>
      </c>
      <c r="M121" s="438">
        <f t="shared" si="10"/>
        <v>643.20000000000005</v>
      </c>
      <c r="N121" s="438">
        <f t="shared" si="15"/>
        <v>900</v>
      </c>
      <c r="O121" s="467" t="s">
        <v>438</v>
      </c>
      <c r="P121" s="438">
        <f t="shared" si="11"/>
        <v>15428.952000000003</v>
      </c>
      <c r="Q121" s="468">
        <f t="shared" si="12"/>
        <v>6002.4</v>
      </c>
    </row>
    <row r="122" spans="1:17" ht="15.75" customHeight="1">
      <c r="A122" s="1132"/>
      <c r="B122" s="1123"/>
      <c r="C122" s="1126"/>
      <c r="D122" s="214">
        <v>3</v>
      </c>
      <c r="E122" s="466"/>
      <c r="F122" s="466"/>
      <c r="G122" s="466"/>
      <c r="H122" s="466"/>
      <c r="I122" s="467"/>
      <c r="J122" s="466"/>
      <c r="K122" s="438">
        <f t="shared" si="9"/>
        <v>0</v>
      </c>
      <c r="L122" s="438">
        <f t="shared" si="14"/>
        <v>0</v>
      </c>
      <c r="M122" s="438">
        <f t="shared" si="10"/>
        <v>0</v>
      </c>
      <c r="N122" s="438">
        <f t="shared" si="15"/>
        <v>0</v>
      </c>
      <c r="O122" s="467" t="s">
        <v>438</v>
      </c>
      <c r="P122" s="438">
        <f t="shared" si="11"/>
        <v>0</v>
      </c>
      <c r="Q122" s="468">
        <f t="shared" si="12"/>
        <v>0</v>
      </c>
    </row>
    <row r="123" spans="1:17" ht="15.75" customHeight="1">
      <c r="A123" s="1130">
        <v>3</v>
      </c>
      <c r="B123" s="1133" t="s">
        <v>331</v>
      </c>
      <c r="C123" s="1124" t="s">
        <v>273</v>
      </c>
      <c r="D123" s="214">
        <v>1</v>
      </c>
      <c r="E123" s="466"/>
      <c r="F123" s="466"/>
      <c r="G123" s="466"/>
      <c r="H123" s="467"/>
      <c r="I123" s="467"/>
      <c r="J123" s="466"/>
      <c r="K123" s="438">
        <f t="shared" si="9"/>
        <v>0</v>
      </c>
      <c r="L123" s="438">
        <f t="shared" si="14"/>
        <v>0</v>
      </c>
      <c r="M123" s="438">
        <f t="shared" si="10"/>
        <v>0</v>
      </c>
      <c r="N123" s="467" t="s">
        <v>438</v>
      </c>
      <c r="O123" s="467" t="s">
        <v>438</v>
      </c>
      <c r="P123" s="438">
        <f t="shared" si="11"/>
        <v>0</v>
      </c>
      <c r="Q123" s="468">
        <f t="shared" si="12"/>
        <v>0</v>
      </c>
    </row>
    <row r="124" spans="1:17" ht="15.75" customHeight="1">
      <c r="A124" s="1131"/>
      <c r="B124" s="1134"/>
      <c r="C124" s="1125"/>
      <c r="D124" s="420" t="s">
        <v>437</v>
      </c>
      <c r="E124" s="466">
        <v>0.6</v>
      </c>
      <c r="F124" s="466">
        <v>4.2000000000000003E-2</v>
      </c>
      <c r="G124" s="466">
        <v>0.13400000000000001</v>
      </c>
      <c r="H124" s="467" t="s">
        <v>438</v>
      </c>
      <c r="I124" s="467" t="s">
        <v>438</v>
      </c>
      <c r="J124" s="466">
        <v>4.7040000000000006</v>
      </c>
      <c r="K124" s="438">
        <f t="shared" si="9"/>
        <v>2145.6</v>
      </c>
      <c r="L124" s="438">
        <f t="shared" si="14"/>
        <v>84</v>
      </c>
      <c r="M124" s="438">
        <f t="shared" si="10"/>
        <v>321.60000000000002</v>
      </c>
      <c r="N124" s="467" t="s">
        <v>438</v>
      </c>
      <c r="O124" s="467" t="s">
        <v>438</v>
      </c>
      <c r="P124" s="438">
        <f t="shared" si="11"/>
        <v>7140.6720000000014</v>
      </c>
      <c r="Q124" s="468">
        <f t="shared" si="12"/>
        <v>2551.1999999999998</v>
      </c>
    </row>
    <row r="125" spans="1:17" ht="15.75" customHeight="1">
      <c r="A125" s="1132"/>
      <c r="B125" s="1135"/>
      <c r="C125" s="1126"/>
      <c r="D125" s="214">
        <v>3</v>
      </c>
      <c r="E125" s="466"/>
      <c r="F125" s="466"/>
      <c r="G125" s="466"/>
      <c r="H125" s="467"/>
      <c r="I125" s="467"/>
      <c r="J125" s="466"/>
      <c r="K125" s="438">
        <f t="shared" si="9"/>
        <v>0</v>
      </c>
      <c r="L125" s="438">
        <f t="shared" si="14"/>
        <v>0</v>
      </c>
      <c r="M125" s="438">
        <f t="shared" si="10"/>
        <v>0</v>
      </c>
      <c r="N125" s="467" t="s">
        <v>438</v>
      </c>
      <c r="O125" s="467" t="s">
        <v>438</v>
      </c>
      <c r="P125" s="438">
        <f t="shared" si="11"/>
        <v>0</v>
      </c>
      <c r="Q125" s="468">
        <f t="shared" si="12"/>
        <v>0</v>
      </c>
    </row>
    <row r="126" spans="1:17" ht="15.75" customHeight="1">
      <c r="A126" s="212" t="s">
        <v>466</v>
      </c>
      <c r="B126" s="199" t="s">
        <v>332</v>
      </c>
      <c r="C126" s="414"/>
      <c r="D126" s="214"/>
      <c r="E126" s="466"/>
      <c r="F126" s="466"/>
      <c r="G126" s="466"/>
      <c r="H126" s="466"/>
      <c r="I126" s="466"/>
      <c r="J126" s="466"/>
      <c r="K126" s="438"/>
      <c r="L126" s="438"/>
      <c r="M126" s="438"/>
      <c r="N126" s="438"/>
      <c r="O126" s="438"/>
      <c r="P126" s="438"/>
      <c r="Q126" s="468"/>
    </row>
    <row r="127" spans="1:17" ht="15.75" customHeight="1">
      <c r="A127" s="1130">
        <v>1</v>
      </c>
      <c r="B127" s="1121" t="s">
        <v>333</v>
      </c>
      <c r="C127" s="1124" t="s">
        <v>269</v>
      </c>
      <c r="D127" s="214">
        <v>1</v>
      </c>
      <c r="E127" s="466">
        <f>E128*0.8</f>
        <v>12</v>
      </c>
      <c r="F127" s="467" t="s">
        <v>438</v>
      </c>
      <c r="G127" s="466">
        <f>G128*0.8</f>
        <v>2.68</v>
      </c>
      <c r="H127" s="467" t="s">
        <v>438</v>
      </c>
      <c r="I127" s="467" t="s">
        <v>438</v>
      </c>
      <c r="J127" s="466">
        <f>J128*0.8</f>
        <v>89.846400000000017</v>
      </c>
      <c r="K127" s="438">
        <f t="shared" si="9"/>
        <v>42912</v>
      </c>
      <c r="L127" s="467" t="s">
        <v>438</v>
      </c>
      <c r="M127" s="438">
        <f t="shared" si="10"/>
        <v>6432</v>
      </c>
      <c r="N127" s="467" t="s">
        <v>438</v>
      </c>
      <c r="O127" s="467" t="s">
        <v>438</v>
      </c>
      <c r="P127" s="438">
        <f t="shared" si="11"/>
        <v>136386.83520000003</v>
      </c>
      <c r="Q127" s="468">
        <f t="shared" si="12"/>
        <v>49344</v>
      </c>
    </row>
    <row r="128" spans="1:17" ht="15.75" customHeight="1">
      <c r="A128" s="1131"/>
      <c r="B128" s="1122"/>
      <c r="C128" s="1125"/>
      <c r="D128" s="214">
        <v>2</v>
      </c>
      <c r="E128" s="466">
        <v>15</v>
      </c>
      <c r="F128" s="467" t="s">
        <v>438</v>
      </c>
      <c r="G128" s="466">
        <v>3.35</v>
      </c>
      <c r="H128" s="467" t="s">
        <v>438</v>
      </c>
      <c r="I128" s="467" t="s">
        <v>438</v>
      </c>
      <c r="J128" s="466">
        <v>112.30800000000001</v>
      </c>
      <c r="K128" s="438">
        <f t="shared" si="9"/>
        <v>53640</v>
      </c>
      <c r="L128" s="467" t="s">
        <v>438</v>
      </c>
      <c r="M128" s="438">
        <f t="shared" si="10"/>
        <v>8040</v>
      </c>
      <c r="N128" s="467" t="s">
        <v>438</v>
      </c>
      <c r="O128" s="467" t="s">
        <v>438</v>
      </c>
      <c r="P128" s="438">
        <f t="shared" si="11"/>
        <v>170483.54400000002</v>
      </c>
      <c r="Q128" s="468">
        <f t="shared" si="12"/>
        <v>61680</v>
      </c>
    </row>
    <row r="129" spans="1:17" ht="15.75" customHeight="1">
      <c r="A129" s="1132"/>
      <c r="B129" s="1123"/>
      <c r="C129" s="1126"/>
      <c r="D129" s="214">
        <v>3</v>
      </c>
      <c r="E129" s="466">
        <f>E128*1.3</f>
        <v>19.5</v>
      </c>
      <c r="F129" s="467" t="s">
        <v>438</v>
      </c>
      <c r="G129" s="466">
        <f>G128*1.3</f>
        <v>4.3550000000000004</v>
      </c>
      <c r="H129" s="467" t="s">
        <v>438</v>
      </c>
      <c r="I129" s="467" t="s">
        <v>438</v>
      </c>
      <c r="J129" s="466">
        <f>J128*1.3</f>
        <v>146.00040000000001</v>
      </c>
      <c r="K129" s="438">
        <f t="shared" si="9"/>
        <v>69732</v>
      </c>
      <c r="L129" s="467" t="s">
        <v>438</v>
      </c>
      <c r="M129" s="438">
        <f t="shared" si="10"/>
        <v>10452.000000000002</v>
      </c>
      <c r="N129" s="467" t="s">
        <v>438</v>
      </c>
      <c r="O129" s="467" t="s">
        <v>438</v>
      </c>
      <c r="P129" s="438">
        <f t="shared" si="11"/>
        <v>221628.60720000003</v>
      </c>
      <c r="Q129" s="468">
        <f t="shared" si="12"/>
        <v>80184</v>
      </c>
    </row>
    <row r="130" spans="1:17" ht="15.75" customHeight="1">
      <c r="A130" s="1130">
        <v>2</v>
      </c>
      <c r="B130" s="1136" t="s">
        <v>334</v>
      </c>
      <c r="C130" s="1124" t="s">
        <v>269</v>
      </c>
      <c r="D130" s="214">
        <v>1</v>
      </c>
      <c r="E130" s="466">
        <f>E131*0.8</f>
        <v>9.6000000000000014</v>
      </c>
      <c r="F130" s="467" t="s">
        <v>438</v>
      </c>
      <c r="G130" s="466">
        <f>G131*0.8</f>
        <v>2.1440000000000001</v>
      </c>
      <c r="H130" s="467" t="s">
        <v>438</v>
      </c>
      <c r="I130" s="467" t="s">
        <v>438</v>
      </c>
      <c r="J130" s="466">
        <f>J131*0.8</f>
        <v>71.877120000000019</v>
      </c>
      <c r="K130" s="438">
        <f t="shared" si="9"/>
        <v>34329.600000000006</v>
      </c>
      <c r="L130" s="467" t="s">
        <v>438</v>
      </c>
      <c r="M130" s="438">
        <f t="shared" si="10"/>
        <v>5145.6000000000004</v>
      </c>
      <c r="N130" s="467" t="s">
        <v>438</v>
      </c>
      <c r="O130" s="467" t="s">
        <v>438</v>
      </c>
      <c r="P130" s="438">
        <f t="shared" si="11"/>
        <v>109109.46816000003</v>
      </c>
      <c r="Q130" s="468">
        <f t="shared" si="12"/>
        <v>39475.200000000004</v>
      </c>
    </row>
    <row r="131" spans="1:17" ht="15.75" customHeight="1">
      <c r="A131" s="1131"/>
      <c r="B131" s="1137"/>
      <c r="C131" s="1125"/>
      <c r="D131" s="214">
        <v>2</v>
      </c>
      <c r="E131" s="466">
        <v>12</v>
      </c>
      <c r="F131" s="467" t="s">
        <v>438</v>
      </c>
      <c r="G131" s="466">
        <v>2.68</v>
      </c>
      <c r="H131" s="467" t="s">
        <v>438</v>
      </c>
      <c r="I131" s="467" t="s">
        <v>438</v>
      </c>
      <c r="J131" s="466">
        <v>89.846400000000017</v>
      </c>
      <c r="K131" s="438">
        <f t="shared" si="9"/>
        <v>42912</v>
      </c>
      <c r="L131" s="467" t="s">
        <v>438</v>
      </c>
      <c r="M131" s="438">
        <f t="shared" si="10"/>
        <v>6432</v>
      </c>
      <c r="N131" s="467" t="s">
        <v>438</v>
      </c>
      <c r="O131" s="467" t="s">
        <v>438</v>
      </c>
      <c r="P131" s="438">
        <f t="shared" si="11"/>
        <v>136386.83520000003</v>
      </c>
      <c r="Q131" s="468">
        <f t="shared" si="12"/>
        <v>49344</v>
      </c>
    </row>
    <row r="132" spans="1:17" ht="15.75" customHeight="1">
      <c r="A132" s="1132"/>
      <c r="B132" s="1138"/>
      <c r="C132" s="1126"/>
      <c r="D132" s="214">
        <v>3</v>
      </c>
      <c r="E132" s="466">
        <f>E131*1.3</f>
        <v>15.600000000000001</v>
      </c>
      <c r="F132" s="467" t="s">
        <v>438</v>
      </c>
      <c r="G132" s="466">
        <f>G131*1.3</f>
        <v>3.4840000000000004</v>
      </c>
      <c r="H132" s="467" t="s">
        <v>438</v>
      </c>
      <c r="I132" s="467" t="s">
        <v>438</v>
      </c>
      <c r="J132" s="466">
        <f>J131*1.3</f>
        <v>116.80032000000003</v>
      </c>
      <c r="K132" s="438">
        <f t="shared" si="9"/>
        <v>55785.600000000006</v>
      </c>
      <c r="L132" s="467" t="s">
        <v>438</v>
      </c>
      <c r="M132" s="438">
        <f t="shared" si="10"/>
        <v>8361.6</v>
      </c>
      <c r="N132" s="467" t="s">
        <v>438</v>
      </c>
      <c r="O132" s="467" t="s">
        <v>438</v>
      </c>
      <c r="P132" s="438">
        <f t="shared" si="11"/>
        <v>177302.88576000003</v>
      </c>
      <c r="Q132" s="468">
        <f t="shared" si="12"/>
        <v>64147.200000000004</v>
      </c>
    </row>
    <row r="133" spans="1:17" ht="15.75">
      <c r="A133" s="1096">
        <v>3</v>
      </c>
      <c r="B133" s="1102" t="s">
        <v>335</v>
      </c>
      <c r="C133" s="1124" t="s">
        <v>269</v>
      </c>
      <c r="D133" s="214">
        <v>1</v>
      </c>
      <c r="E133" s="466">
        <f>E134*0.8</f>
        <v>2.8800000000000003</v>
      </c>
      <c r="F133" s="467" t="s">
        <v>438</v>
      </c>
      <c r="G133" s="466">
        <f>G134*0.8</f>
        <v>0.32160000000000005</v>
      </c>
      <c r="H133" s="467" t="s">
        <v>438</v>
      </c>
      <c r="I133" s="467" t="s">
        <v>438</v>
      </c>
      <c r="J133" s="466">
        <f>J134*0.8</f>
        <v>15.616</v>
      </c>
      <c r="K133" s="438">
        <f>E133*$K$8</f>
        <v>10298.880000000001</v>
      </c>
      <c r="L133" s="467" t="s">
        <v>438</v>
      </c>
      <c r="M133" s="438">
        <f>G133*$M$8</f>
        <v>771.84000000000015</v>
      </c>
      <c r="N133" s="467" t="s">
        <v>438</v>
      </c>
      <c r="O133" s="467" t="s">
        <v>438</v>
      </c>
      <c r="P133" s="438">
        <f>J133*$P$8</f>
        <v>23705.088</v>
      </c>
      <c r="Q133" s="468">
        <f>SUM(K133:O133)</f>
        <v>11070.720000000001</v>
      </c>
    </row>
    <row r="134" spans="1:17" ht="15.75">
      <c r="A134" s="1096"/>
      <c r="B134" s="1102"/>
      <c r="C134" s="1125"/>
      <c r="D134" s="214">
        <v>2</v>
      </c>
      <c r="E134" s="466">
        <v>3.6</v>
      </c>
      <c r="F134" s="467" t="s">
        <v>438</v>
      </c>
      <c r="G134" s="466">
        <v>0.40200000000000002</v>
      </c>
      <c r="H134" s="467" t="s">
        <v>438</v>
      </c>
      <c r="I134" s="467" t="s">
        <v>438</v>
      </c>
      <c r="J134" s="466">
        <v>19.52</v>
      </c>
      <c r="K134" s="438">
        <f>E134*$K$8</f>
        <v>12873.6</v>
      </c>
      <c r="L134" s="467" t="s">
        <v>438</v>
      </c>
      <c r="M134" s="438">
        <f>G134*$M$8</f>
        <v>964.80000000000007</v>
      </c>
      <c r="N134" s="467" t="s">
        <v>438</v>
      </c>
      <c r="O134" s="467" t="s">
        <v>438</v>
      </c>
      <c r="P134" s="438">
        <f>J134*$P$8</f>
        <v>29631.360000000001</v>
      </c>
      <c r="Q134" s="468">
        <f>SUM(K134:O134)</f>
        <v>13838.4</v>
      </c>
    </row>
    <row r="135" spans="1:17" ht="15.75">
      <c r="A135" s="1096"/>
      <c r="B135" s="1102"/>
      <c r="C135" s="1126"/>
      <c r="D135" s="214">
        <v>3</v>
      </c>
      <c r="E135" s="466">
        <f>E134*1.3</f>
        <v>4.6800000000000006</v>
      </c>
      <c r="F135" s="467" t="s">
        <v>438</v>
      </c>
      <c r="G135" s="466">
        <f>G134*1.3</f>
        <v>0.52260000000000006</v>
      </c>
      <c r="H135" s="467" t="s">
        <v>438</v>
      </c>
      <c r="I135" s="467" t="s">
        <v>438</v>
      </c>
      <c r="J135" s="466">
        <f>J134*1.3</f>
        <v>25.376000000000001</v>
      </c>
      <c r="K135" s="438">
        <f>E135*$K$8</f>
        <v>16735.680000000004</v>
      </c>
      <c r="L135" s="467" t="s">
        <v>438</v>
      </c>
      <c r="M135" s="438">
        <f>G135*$M$8</f>
        <v>1254.2400000000002</v>
      </c>
      <c r="N135" s="467" t="s">
        <v>438</v>
      </c>
      <c r="O135" s="467" t="s">
        <v>438</v>
      </c>
      <c r="P135" s="438">
        <f>J135*$P$8</f>
        <v>38520.768000000004</v>
      </c>
      <c r="Q135" s="468">
        <f>SUM(K135:O135)</f>
        <v>17989.920000000006</v>
      </c>
    </row>
    <row r="137" spans="1:17">
      <c r="B137" s="417" t="s">
        <v>617</v>
      </c>
    </row>
  </sheetData>
  <mergeCells count="130">
    <mergeCell ref="A130:A132"/>
    <mergeCell ref="B130:B132"/>
    <mergeCell ref="C130:C132"/>
    <mergeCell ref="A133:A135"/>
    <mergeCell ref="B133:B135"/>
    <mergeCell ref="C133:C135"/>
    <mergeCell ref="A123:A125"/>
    <mergeCell ref="B123:B125"/>
    <mergeCell ref="C123:C125"/>
    <mergeCell ref="A127:A129"/>
    <mergeCell ref="B127:B129"/>
    <mergeCell ref="C127:C129"/>
    <mergeCell ref="A117:A119"/>
    <mergeCell ref="B117:B119"/>
    <mergeCell ref="C117:C119"/>
    <mergeCell ref="A120:A122"/>
    <mergeCell ref="B120:B122"/>
    <mergeCell ref="C120:C122"/>
    <mergeCell ref="A110:A112"/>
    <mergeCell ref="B110:B112"/>
    <mergeCell ref="C110:C112"/>
    <mergeCell ref="A113:A115"/>
    <mergeCell ref="B113:B115"/>
    <mergeCell ref="C113:C115"/>
    <mergeCell ref="A103:A105"/>
    <mergeCell ref="B103:B105"/>
    <mergeCell ref="C103:C105"/>
    <mergeCell ref="A107:A109"/>
    <mergeCell ref="B107:B109"/>
    <mergeCell ref="C107:C109"/>
    <mergeCell ref="A97:A99"/>
    <mergeCell ref="B97:B99"/>
    <mergeCell ref="C97:C99"/>
    <mergeCell ref="A100:A102"/>
    <mergeCell ref="B100:B102"/>
    <mergeCell ref="C100:C102"/>
    <mergeCell ref="A90:A92"/>
    <mergeCell ref="B90:B92"/>
    <mergeCell ref="C90:C92"/>
    <mergeCell ref="F90:H92"/>
    <mergeCell ref="A94:A96"/>
    <mergeCell ref="B94:B96"/>
    <mergeCell ref="C94:C96"/>
    <mergeCell ref="A84:A86"/>
    <mergeCell ref="B84:B86"/>
    <mergeCell ref="C84:C86"/>
    <mergeCell ref="F84:H86"/>
    <mergeCell ref="A87:A89"/>
    <mergeCell ref="B87:B89"/>
    <mergeCell ref="C87:C89"/>
    <mergeCell ref="F87:H89"/>
    <mergeCell ref="A77:A79"/>
    <mergeCell ref="B77:B79"/>
    <mergeCell ref="C77:C79"/>
    <mergeCell ref="F77:H79"/>
    <mergeCell ref="A81:A83"/>
    <mergeCell ref="B81:B83"/>
    <mergeCell ref="C81:C83"/>
    <mergeCell ref="F81:H83"/>
    <mergeCell ref="A71:A73"/>
    <mergeCell ref="B71:B73"/>
    <mergeCell ref="C71:C73"/>
    <mergeCell ref="F71:H73"/>
    <mergeCell ref="A74:A76"/>
    <mergeCell ref="B74:B76"/>
    <mergeCell ref="C74:C76"/>
    <mergeCell ref="F74:H76"/>
    <mergeCell ref="A60:A62"/>
    <mergeCell ref="B60:B62"/>
    <mergeCell ref="C60:C62"/>
    <mergeCell ref="F64:H64"/>
    <mergeCell ref="F65:H65"/>
    <mergeCell ref="A68:A70"/>
    <mergeCell ref="B68:B70"/>
    <mergeCell ref="C68:C70"/>
    <mergeCell ref="F68:H70"/>
    <mergeCell ref="A54:A56"/>
    <mergeCell ref="B54:B56"/>
    <mergeCell ref="C54:C56"/>
    <mergeCell ref="A57:A59"/>
    <mergeCell ref="B57:B59"/>
    <mergeCell ref="C57:C59"/>
    <mergeCell ref="A46:A48"/>
    <mergeCell ref="B46:B48"/>
    <mergeCell ref="C46:C48"/>
    <mergeCell ref="A49:A51"/>
    <mergeCell ref="B49:B51"/>
    <mergeCell ref="C49:C51"/>
    <mergeCell ref="A39:A41"/>
    <mergeCell ref="B39:B41"/>
    <mergeCell ref="C39:C41"/>
    <mergeCell ref="A42:A44"/>
    <mergeCell ref="B42:B44"/>
    <mergeCell ref="C42:C44"/>
    <mergeCell ref="A31:A33"/>
    <mergeCell ref="B31:B33"/>
    <mergeCell ref="C31:C33"/>
    <mergeCell ref="A36:A38"/>
    <mergeCell ref="B36:B38"/>
    <mergeCell ref="C36:C38"/>
    <mergeCell ref="A24:A26"/>
    <mergeCell ref="B24:B26"/>
    <mergeCell ref="C24:C26"/>
    <mergeCell ref="A28:A30"/>
    <mergeCell ref="B28:B30"/>
    <mergeCell ref="C28:C30"/>
    <mergeCell ref="B17:D17"/>
    <mergeCell ref="A18:A20"/>
    <mergeCell ref="B18:B20"/>
    <mergeCell ref="C18:C20"/>
    <mergeCell ref="A21:A23"/>
    <mergeCell ref="B21:B23"/>
    <mergeCell ref="C21:C23"/>
    <mergeCell ref="B8:D8"/>
    <mergeCell ref="A11:A13"/>
    <mergeCell ref="B11:B13"/>
    <mergeCell ref="C11:C13"/>
    <mergeCell ref="A14:A16"/>
    <mergeCell ref="B14:B16"/>
    <mergeCell ref="C14:C16"/>
    <mergeCell ref="A2:Q2"/>
    <mergeCell ref="A3:Q3"/>
    <mergeCell ref="A5:A7"/>
    <mergeCell ref="B5:B7"/>
    <mergeCell ref="C5:C7"/>
    <mergeCell ref="D5:D7"/>
    <mergeCell ref="E5:J5"/>
    <mergeCell ref="K5:O5"/>
    <mergeCell ref="P5:P7"/>
    <mergeCell ref="Q5:Q7"/>
  </mergeCells>
  <printOptions horizontalCentered="1"/>
  <pageMargins left="0.39370078740157499" right="0.17" top="0.64" bottom="0.3" header="0.31496062992126" footer="0.31496062992126"/>
  <pageSetup paperSize="9" scale="95"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4"/>
  </sheetPr>
  <dimension ref="A1:AA64"/>
  <sheetViews>
    <sheetView topLeftCell="A55" zoomScale="85" workbookViewId="0">
      <selection activeCell="B16" sqref="B16"/>
    </sheetView>
  </sheetViews>
  <sheetFormatPr defaultColWidth="9.140625" defaultRowHeight="15.75"/>
  <cols>
    <col min="1" max="1" width="5.7109375" style="432" customWidth="1"/>
    <col min="2" max="2" width="28.42578125" style="252" customWidth="1"/>
    <col min="3" max="3" width="11.28515625" style="252" customWidth="1"/>
    <col min="4" max="4" width="8.42578125" style="487" customWidth="1"/>
    <col min="5" max="5" width="11" style="527" customWidth="1"/>
    <col min="6" max="6" width="12" style="527" customWidth="1"/>
    <col min="7" max="7" width="8.42578125" style="487" customWidth="1"/>
    <col min="8" max="8" width="7.42578125" style="487" customWidth="1"/>
    <col min="9" max="9" width="11.85546875" style="487" customWidth="1"/>
    <col min="10" max="10" width="8" style="488" customWidth="1"/>
    <col min="11" max="11" width="9.140625" style="488" customWidth="1"/>
    <col min="12" max="12" width="11.28515625" style="488" customWidth="1"/>
    <col min="13" max="13" width="7.7109375" style="488" bestFit="1" customWidth="1"/>
    <col min="14" max="15" width="7.85546875" style="488" customWidth="1"/>
    <col min="16" max="16" width="9.42578125" style="252" customWidth="1"/>
    <col min="17" max="16384" width="9.140625" style="252"/>
  </cols>
  <sheetData>
    <row r="1" spans="1:16" s="173" customFormat="1">
      <c r="A1" s="173" t="s">
        <v>618</v>
      </c>
      <c r="F1" s="434"/>
    </row>
    <row r="2" spans="1:16" ht="20.100000000000001" customHeight="1">
      <c r="A2" s="1140" t="s">
        <v>575</v>
      </c>
      <c r="B2" s="1140"/>
      <c r="C2" s="1140"/>
      <c r="D2" s="1140"/>
      <c r="E2" s="1140"/>
      <c r="F2" s="1140"/>
      <c r="G2" s="1140"/>
      <c r="H2" s="1140"/>
      <c r="I2" s="1140"/>
      <c r="J2" s="1140"/>
      <c r="K2" s="1140"/>
      <c r="L2" s="1140"/>
      <c r="M2" s="1140"/>
      <c r="N2" s="1140"/>
      <c r="O2" s="1140"/>
      <c r="P2" s="1140"/>
    </row>
    <row r="3" spans="1:16" ht="20.100000000000001" customHeight="1">
      <c r="A3" s="1140" t="str">
        <f>'B1.donGia'!A2:L2</f>
        <v>ĐƠN GIÁ XÂY DỰNG CƠ SỞ DỮ LIỆU</v>
      </c>
      <c r="B3" s="1140"/>
      <c r="C3" s="1140"/>
      <c r="D3" s="1140"/>
      <c r="E3" s="1140"/>
      <c r="F3" s="1140"/>
      <c r="G3" s="1140"/>
      <c r="H3" s="1140"/>
      <c r="I3" s="1140"/>
      <c r="J3" s="1140"/>
      <c r="K3" s="1140"/>
      <c r="L3" s="1140"/>
      <c r="M3" s="1140"/>
      <c r="N3" s="1140"/>
      <c r="O3" s="1140"/>
      <c r="P3" s="1140"/>
    </row>
    <row r="4" spans="1:16" ht="9" customHeight="1">
      <c r="A4" s="483"/>
      <c r="B4" s="484"/>
      <c r="C4" s="484"/>
      <c r="D4" s="485"/>
      <c r="E4" s="486"/>
      <c r="F4" s="486"/>
      <c r="G4" s="485"/>
    </row>
    <row r="5" spans="1:16" ht="30" customHeight="1">
      <c r="A5" s="1141" t="s">
        <v>1</v>
      </c>
      <c r="B5" s="1011" t="s">
        <v>237</v>
      </c>
      <c r="C5" s="1011" t="s">
        <v>390</v>
      </c>
      <c r="D5" s="1142" t="s">
        <v>619</v>
      </c>
      <c r="E5" s="1142"/>
      <c r="F5" s="1142"/>
      <c r="G5" s="1142"/>
      <c r="H5" s="1142"/>
      <c r="I5" s="1142"/>
      <c r="J5" s="984" t="s">
        <v>620</v>
      </c>
      <c r="K5" s="984"/>
      <c r="L5" s="984"/>
      <c r="M5" s="984"/>
      <c r="N5" s="984"/>
      <c r="O5" s="984"/>
      <c r="P5" s="1011" t="s">
        <v>621</v>
      </c>
    </row>
    <row r="6" spans="1:16" ht="76.5" customHeight="1">
      <c r="A6" s="1141"/>
      <c r="B6" s="1011"/>
      <c r="C6" s="1011"/>
      <c r="D6" s="489" t="s">
        <v>622</v>
      </c>
      <c r="E6" s="490" t="s">
        <v>623</v>
      </c>
      <c r="F6" s="490" t="s">
        <v>624</v>
      </c>
      <c r="G6" s="489" t="s">
        <v>625</v>
      </c>
      <c r="H6" s="489" t="s">
        <v>626</v>
      </c>
      <c r="I6" s="489" t="s">
        <v>627</v>
      </c>
      <c r="J6" s="180" t="s">
        <v>622</v>
      </c>
      <c r="K6" s="180" t="s">
        <v>623</v>
      </c>
      <c r="L6" s="180" t="s">
        <v>624</v>
      </c>
      <c r="M6" s="180" t="s">
        <v>625</v>
      </c>
      <c r="N6" s="180" t="s">
        <v>626</v>
      </c>
      <c r="O6" s="180" t="s">
        <v>627</v>
      </c>
      <c r="P6" s="1011"/>
    </row>
    <row r="7" spans="1:16" ht="30" customHeight="1">
      <c r="A7" s="203"/>
      <c r="B7" s="210" t="s">
        <v>628</v>
      </c>
      <c r="C7" s="373"/>
      <c r="D7" s="418"/>
      <c r="E7" s="418"/>
      <c r="F7" s="418"/>
      <c r="G7" s="418"/>
      <c r="H7" s="418"/>
      <c r="I7" s="418"/>
      <c r="J7" s="419">
        <f>'B1.Giá vật tư thiết bị'!D43</f>
        <v>30000</v>
      </c>
      <c r="K7" s="491">
        <f>'B1.Giá vật tư thiết bị'!D44</f>
        <v>572000</v>
      </c>
      <c r="L7" s="419">
        <f>'B1.Giá vật tư thiết bị'!D45</f>
        <v>500000</v>
      </c>
      <c r="M7" s="419">
        <f>'B1.Giá vật tư thiết bị'!D46</f>
        <v>10000</v>
      </c>
      <c r="N7" s="491">
        <f>'B1.Giá vật tư thiết bị'!D47</f>
        <v>20000</v>
      </c>
      <c r="O7" s="491">
        <f>'B1.Giá vật tư thiết bị'!D48</f>
        <v>15000</v>
      </c>
      <c r="P7" s="418"/>
    </row>
    <row r="8" spans="1:16" ht="30" customHeight="1">
      <c r="A8" s="200" t="s">
        <v>8</v>
      </c>
      <c r="B8" s="201" t="s">
        <v>262</v>
      </c>
      <c r="C8" s="209"/>
      <c r="D8" s="492"/>
      <c r="E8" s="493"/>
      <c r="F8" s="493"/>
      <c r="G8" s="492"/>
      <c r="H8" s="494"/>
      <c r="I8" s="494"/>
      <c r="J8" s="419"/>
      <c r="K8" s="491"/>
      <c r="L8" s="419"/>
      <c r="M8" s="419"/>
      <c r="N8" s="491"/>
      <c r="O8" s="491"/>
      <c r="P8" s="418"/>
    </row>
    <row r="9" spans="1:16" ht="33.75" customHeight="1">
      <c r="A9" s="200">
        <v>1</v>
      </c>
      <c r="B9" s="201" t="s">
        <v>263</v>
      </c>
      <c r="C9" s="209"/>
      <c r="D9" s="492"/>
      <c r="E9" s="493"/>
      <c r="F9" s="493"/>
      <c r="G9" s="492"/>
      <c r="H9" s="494"/>
      <c r="I9" s="494"/>
      <c r="J9" s="419"/>
      <c r="K9" s="491"/>
      <c r="L9" s="419"/>
      <c r="M9" s="419"/>
      <c r="N9" s="491"/>
      <c r="O9" s="491"/>
      <c r="P9" s="418"/>
    </row>
    <row r="10" spans="1:16" ht="36.75" customHeight="1">
      <c r="A10" s="203">
        <v>1.1000000000000001</v>
      </c>
      <c r="B10" s="208" t="s">
        <v>264</v>
      </c>
      <c r="C10" s="180" t="s">
        <v>265</v>
      </c>
      <c r="D10" s="489">
        <v>5.0000000000000001E-4</v>
      </c>
      <c r="E10" s="495">
        <v>5.0000000000000002E-5</v>
      </c>
      <c r="F10" s="495">
        <v>2.5000000000000001E-5</v>
      </c>
      <c r="G10" s="496">
        <v>0.05</v>
      </c>
      <c r="H10" s="497" t="s">
        <v>438</v>
      </c>
      <c r="I10" s="494">
        <v>0.04</v>
      </c>
      <c r="J10" s="419">
        <f>$J$7*D10</f>
        <v>15</v>
      </c>
      <c r="K10" s="491">
        <f>$K$7*E10</f>
        <v>28.6</v>
      </c>
      <c r="L10" s="419">
        <f>$L$7*F10</f>
        <v>12.5</v>
      </c>
      <c r="M10" s="419">
        <f>$M$7*G10</f>
        <v>500</v>
      </c>
      <c r="N10" s="491" t="s">
        <v>438</v>
      </c>
      <c r="O10" s="491">
        <f>$O$7*I10</f>
        <v>600</v>
      </c>
      <c r="P10" s="430">
        <f>SUM(J10:O10)*1.08</f>
        <v>1248.588</v>
      </c>
    </row>
    <row r="11" spans="1:16" ht="30" customHeight="1">
      <c r="A11" s="203">
        <v>1.2</v>
      </c>
      <c r="B11" s="498" t="s">
        <v>266</v>
      </c>
      <c r="C11" s="180" t="s">
        <v>265</v>
      </c>
      <c r="D11" s="489">
        <v>5.0000000000000001E-4</v>
      </c>
      <c r="E11" s="495">
        <v>5.0000000000000002E-5</v>
      </c>
      <c r="F11" s="495">
        <v>2.5000000000000001E-5</v>
      </c>
      <c r="G11" s="496">
        <v>0.05</v>
      </c>
      <c r="H11" s="497" t="s">
        <v>438</v>
      </c>
      <c r="I11" s="494">
        <v>0.04</v>
      </c>
      <c r="J11" s="419">
        <f>$J$7*D11</f>
        <v>15</v>
      </c>
      <c r="K11" s="491">
        <f>$K$7*E11</f>
        <v>28.6</v>
      </c>
      <c r="L11" s="419">
        <f>$L$7*F11</f>
        <v>12.5</v>
      </c>
      <c r="M11" s="419">
        <f>$M$7*G11</f>
        <v>500</v>
      </c>
      <c r="N11" s="491" t="s">
        <v>438</v>
      </c>
      <c r="O11" s="491">
        <f>$O$7*I11</f>
        <v>600</v>
      </c>
      <c r="P11" s="430">
        <f t="shared" ref="P11:P58" si="0">SUM(J11:O11)*1.08</f>
        <v>1248.588</v>
      </c>
    </row>
    <row r="12" spans="1:16" ht="30" customHeight="1">
      <c r="A12" s="200">
        <v>2</v>
      </c>
      <c r="B12" s="499" t="s">
        <v>267</v>
      </c>
      <c r="C12" s="499"/>
      <c r="D12" s="489"/>
      <c r="E12" s="495"/>
      <c r="F12" s="495"/>
      <c r="G12" s="500"/>
      <c r="H12" s="497"/>
      <c r="I12" s="494"/>
      <c r="J12" s="419"/>
      <c r="K12" s="491"/>
      <c r="L12" s="419"/>
      <c r="M12" s="419"/>
      <c r="N12" s="491"/>
      <c r="O12" s="491"/>
      <c r="P12" s="430"/>
    </row>
    <row r="13" spans="1:16" ht="30" customHeight="1">
      <c r="A13" s="203" t="s">
        <v>248</v>
      </c>
      <c r="B13" s="208" t="s">
        <v>268</v>
      </c>
      <c r="C13" s="180" t="s">
        <v>269</v>
      </c>
      <c r="D13" s="489">
        <v>5.0000000000000001E-4</v>
      </c>
      <c r="E13" s="501">
        <v>5.0000000000000002E-5</v>
      </c>
      <c r="F13" s="501">
        <v>2.5000000000000001E-5</v>
      </c>
      <c r="G13" s="496">
        <v>0.05</v>
      </c>
      <c r="H13" s="497" t="s">
        <v>438</v>
      </c>
      <c r="I13" s="494">
        <v>0.04</v>
      </c>
      <c r="J13" s="419">
        <f t="shared" ref="J13:J19" si="1">$J$7*D13</f>
        <v>15</v>
      </c>
      <c r="K13" s="491">
        <f t="shared" ref="K13:K19" si="2">$K$7*E13</f>
        <v>28.6</v>
      </c>
      <c r="L13" s="419">
        <f t="shared" ref="L13:L18" si="3">$L$7*F13</f>
        <v>12.5</v>
      </c>
      <c r="M13" s="419">
        <f t="shared" ref="M13:M19" si="4">$M$7*G13</f>
        <v>500</v>
      </c>
      <c r="N13" s="491" t="s">
        <v>438</v>
      </c>
      <c r="O13" s="491">
        <f t="shared" ref="O13:O19" si="5">$O$7*I13</f>
        <v>600</v>
      </c>
      <c r="P13" s="430">
        <f t="shared" si="0"/>
        <v>1248.588</v>
      </c>
    </row>
    <row r="14" spans="1:16" ht="30" customHeight="1">
      <c r="A14" s="203" t="s">
        <v>249</v>
      </c>
      <c r="B14" s="208" t="s">
        <v>270</v>
      </c>
      <c r="C14" s="180" t="s">
        <v>269</v>
      </c>
      <c r="D14" s="489">
        <v>1E-3</v>
      </c>
      <c r="E14" s="501">
        <v>1E-4</v>
      </c>
      <c r="F14" s="501">
        <v>5.0000000000000002E-5</v>
      </c>
      <c r="G14" s="496">
        <v>0.1</v>
      </c>
      <c r="H14" s="497" t="s">
        <v>438</v>
      </c>
      <c r="I14" s="494">
        <v>0.3</v>
      </c>
      <c r="J14" s="419">
        <f t="shared" si="1"/>
        <v>30</v>
      </c>
      <c r="K14" s="491">
        <f t="shared" si="2"/>
        <v>57.2</v>
      </c>
      <c r="L14" s="419">
        <f t="shared" si="3"/>
        <v>25</v>
      </c>
      <c r="M14" s="419">
        <f t="shared" si="4"/>
        <v>1000</v>
      </c>
      <c r="N14" s="491" t="s">
        <v>438</v>
      </c>
      <c r="O14" s="491">
        <f t="shared" si="5"/>
        <v>4500</v>
      </c>
      <c r="P14" s="430">
        <f t="shared" si="0"/>
        <v>6061.1760000000004</v>
      </c>
    </row>
    <row r="15" spans="1:16" ht="30" customHeight="1">
      <c r="A15" s="203" t="s">
        <v>250</v>
      </c>
      <c r="B15" s="208" t="s">
        <v>271</v>
      </c>
      <c r="C15" s="180" t="s">
        <v>269</v>
      </c>
      <c r="D15" s="489">
        <v>5.0000000000000001E-4</v>
      </c>
      <c r="E15" s="501">
        <v>5.0000000000000002E-5</v>
      </c>
      <c r="F15" s="501">
        <v>2.5000000000000001E-5</v>
      </c>
      <c r="G15" s="496">
        <v>0.05</v>
      </c>
      <c r="H15" s="497" t="s">
        <v>438</v>
      </c>
      <c r="I15" s="494">
        <v>0.2</v>
      </c>
      <c r="J15" s="419">
        <f t="shared" si="1"/>
        <v>15</v>
      </c>
      <c r="K15" s="491">
        <f t="shared" si="2"/>
        <v>28.6</v>
      </c>
      <c r="L15" s="419">
        <f t="shared" si="3"/>
        <v>12.5</v>
      </c>
      <c r="M15" s="419">
        <f t="shared" si="4"/>
        <v>500</v>
      </c>
      <c r="N15" s="491" t="s">
        <v>438</v>
      </c>
      <c r="O15" s="491">
        <f t="shared" si="5"/>
        <v>3000</v>
      </c>
      <c r="P15" s="430">
        <f t="shared" si="0"/>
        <v>3840.5880000000002</v>
      </c>
    </row>
    <row r="16" spans="1:16" s="423" customFormat="1" ht="40.5" customHeight="1">
      <c r="A16" s="203" t="s">
        <v>251</v>
      </c>
      <c r="B16" s="502" t="s">
        <v>272</v>
      </c>
      <c r="C16" s="180" t="s">
        <v>273</v>
      </c>
      <c r="D16" s="489">
        <v>1E-4</v>
      </c>
      <c r="E16" s="501">
        <v>1.0000000000000001E-5</v>
      </c>
      <c r="F16" s="501">
        <v>1.0000000000000001E-5</v>
      </c>
      <c r="G16" s="496">
        <v>0.01</v>
      </c>
      <c r="H16" s="497" t="s">
        <v>438</v>
      </c>
      <c r="I16" s="494">
        <v>0.04</v>
      </c>
      <c r="J16" s="419">
        <f t="shared" si="1"/>
        <v>3</v>
      </c>
      <c r="K16" s="491">
        <f t="shared" si="2"/>
        <v>5.7200000000000006</v>
      </c>
      <c r="L16" s="419">
        <f t="shared" si="3"/>
        <v>5</v>
      </c>
      <c r="M16" s="419">
        <f t="shared" si="4"/>
        <v>100</v>
      </c>
      <c r="N16" s="491" t="s">
        <v>438</v>
      </c>
      <c r="O16" s="491">
        <f t="shared" si="5"/>
        <v>600</v>
      </c>
      <c r="P16" s="430">
        <f t="shared" si="0"/>
        <v>770.81760000000008</v>
      </c>
    </row>
    <row r="17" spans="1:27" ht="49.5" customHeight="1">
      <c r="A17" s="203" t="s">
        <v>252</v>
      </c>
      <c r="B17" s="502" t="s">
        <v>274</v>
      </c>
      <c r="C17" s="180" t="s">
        <v>265</v>
      </c>
      <c r="D17" s="489">
        <v>5.0000000000000001E-4</v>
      </c>
      <c r="E17" s="501">
        <v>5.0000000000000002E-5</v>
      </c>
      <c r="F17" s="501">
        <v>2.5000000000000001E-5</v>
      </c>
      <c r="G17" s="496">
        <v>0.05</v>
      </c>
      <c r="H17" s="497" t="s">
        <v>438</v>
      </c>
      <c r="I17" s="494">
        <v>0.02</v>
      </c>
      <c r="J17" s="419">
        <f t="shared" si="1"/>
        <v>15</v>
      </c>
      <c r="K17" s="491">
        <f t="shared" si="2"/>
        <v>28.6</v>
      </c>
      <c r="L17" s="419">
        <f t="shared" si="3"/>
        <v>12.5</v>
      </c>
      <c r="M17" s="419">
        <f t="shared" si="4"/>
        <v>500</v>
      </c>
      <c r="N17" s="491" t="s">
        <v>438</v>
      </c>
      <c r="O17" s="491">
        <f t="shared" si="5"/>
        <v>300</v>
      </c>
      <c r="P17" s="430">
        <f t="shared" si="0"/>
        <v>924.58800000000008</v>
      </c>
    </row>
    <row r="18" spans="1:27" ht="36.75" customHeight="1">
      <c r="A18" s="203" t="s">
        <v>275</v>
      </c>
      <c r="B18" s="502" t="s">
        <v>276</v>
      </c>
      <c r="C18" s="180" t="s">
        <v>273</v>
      </c>
      <c r="D18" s="489">
        <v>1.5E-3</v>
      </c>
      <c r="E18" s="501">
        <v>1.5000000000000001E-4</v>
      </c>
      <c r="F18" s="501">
        <v>7.5000000000000007E-5</v>
      </c>
      <c r="G18" s="496">
        <v>0.3</v>
      </c>
      <c r="H18" s="497" t="s">
        <v>438</v>
      </c>
      <c r="I18" s="494">
        <v>0.3</v>
      </c>
      <c r="J18" s="419">
        <f t="shared" si="1"/>
        <v>45</v>
      </c>
      <c r="K18" s="491">
        <f t="shared" si="2"/>
        <v>85.800000000000011</v>
      </c>
      <c r="L18" s="419">
        <f t="shared" si="3"/>
        <v>37.5</v>
      </c>
      <c r="M18" s="419">
        <f t="shared" si="4"/>
        <v>3000</v>
      </c>
      <c r="N18" s="491" t="s">
        <v>438</v>
      </c>
      <c r="O18" s="491">
        <f t="shared" si="5"/>
        <v>4500</v>
      </c>
      <c r="P18" s="430">
        <f t="shared" si="0"/>
        <v>8281.764000000001</v>
      </c>
    </row>
    <row r="19" spans="1:27" ht="36.75" customHeight="1">
      <c r="A19" s="203" t="s">
        <v>277</v>
      </c>
      <c r="B19" s="502" t="s">
        <v>278</v>
      </c>
      <c r="C19" s="180" t="s">
        <v>269</v>
      </c>
      <c r="D19" s="489">
        <v>1E-4</v>
      </c>
      <c r="E19" s="503">
        <v>1.0000000000000001E-5</v>
      </c>
      <c r="F19" s="497" t="s">
        <v>438</v>
      </c>
      <c r="G19" s="496">
        <v>0.01</v>
      </c>
      <c r="H19" s="497" t="s">
        <v>438</v>
      </c>
      <c r="I19" s="494">
        <v>1E-3</v>
      </c>
      <c r="J19" s="419">
        <f t="shared" si="1"/>
        <v>3</v>
      </c>
      <c r="K19" s="491">
        <f t="shared" si="2"/>
        <v>5.7200000000000006</v>
      </c>
      <c r="L19" s="497" t="s">
        <v>438</v>
      </c>
      <c r="M19" s="419">
        <f t="shared" si="4"/>
        <v>100</v>
      </c>
      <c r="N19" s="491" t="s">
        <v>438</v>
      </c>
      <c r="O19" s="491">
        <f t="shared" si="5"/>
        <v>15</v>
      </c>
      <c r="P19" s="430">
        <f t="shared" si="0"/>
        <v>133.61760000000001</v>
      </c>
    </row>
    <row r="20" spans="1:27" ht="30" customHeight="1">
      <c r="A20" s="200" t="s">
        <v>9</v>
      </c>
      <c r="B20" s="210" t="s">
        <v>279</v>
      </c>
      <c r="C20" s="180"/>
      <c r="D20" s="504"/>
      <c r="E20" s="505"/>
      <c r="F20" s="506"/>
      <c r="G20" s="500"/>
      <c r="H20" s="494"/>
      <c r="I20" s="494"/>
      <c r="J20" s="419"/>
      <c r="K20" s="491"/>
      <c r="L20" s="419"/>
      <c r="M20" s="419"/>
      <c r="N20" s="491"/>
      <c r="O20" s="491"/>
      <c r="P20" s="430"/>
    </row>
    <row r="21" spans="1:27" ht="30" customHeight="1">
      <c r="A21" s="203">
        <v>1</v>
      </c>
      <c r="B21" s="498" t="s">
        <v>280</v>
      </c>
      <c r="C21" s="180" t="s">
        <v>273</v>
      </c>
      <c r="D21" s="489">
        <v>4.1999999999999997E-3</v>
      </c>
      <c r="E21" s="501">
        <v>4.1999999999999996E-4</v>
      </c>
      <c r="F21" s="501">
        <v>3.5999999999999999E-3</v>
      </c>
      <c r="G21" s="496">
        <v>0.36</v>
      </c>
      <c r="H21" s="494">
        <v>0.18</v>
      </c>
      <c r="I21" s="494">
        <v>0.12</v>
      </c>
      <c r="J21" s="419">
        <f>$J$7*D21</f>
        <v>125.99999999999999</v>
      </c>
      <c r="K21" s="491">
        <f>$K$7*E21</f>
        <v>240.23999999999998</v>
      </c>
      <c r="L21" s="419">
        <f>$L$7*F21</f>
        <v>1800</v>
      </c>
      <c r="M21" s="419">
        <f>$M$7*G21</f>
        <v>3600</v>
      </c>
      <c r="N21" s="419">
        <f>$N$7*H21</f>
        <v>3600</v>
      </c>
      <c r="O21" s="491">
        <f>$O$7*I21</f>
        <v>1800</v>
      </c>
      <c r="P21" s="430">
        <f t="shared" si="0"/>
        <v>12059.539200000001</v>
      </c>
    </row>
    <row r="22" spans="1:27" ht="30" customHeight="1">
      <c r="A22" s="179">
        <v>2</v>
      </c>
      <c r="B22" s="208" t="s">
        <v>281</v>
      </c>
      <c r="C22" s="180" t="s">
        <v>269</v>
      </c>
      <c r="D22" s="489">
        <v>4.1999999999999997E-3</v>
      </c>
      <c r="E22" s="501">
        <v>4.1999999999999996E-4</v>
      </c>
      <c r="F22" s="501">
        <v>3.5999999999999999E-3</v>
      </c>
      <c r="G22" s="496">
        <v>0.36</v>
      </c>
      <c r="H22" s="494">
        <v>0.18</v>
      </c>
      <c r="I22" s="494">
        <v>0.12</v>
      </c>
      <c r="J22" s="419">
        <f>$J$7*D22</f>
        <v>125.99999999999999</v>
      </c>
      <c r="K22" s="491">
        <f>$K$7*E22</f>
        <v>240.23999999999998</v>
      </c>
      <c r="L22" s="419">
        <f>$L$7*F22</f>
        <v>1800</v>
      </c>
      <c r="M22" s="419">
        <f>$M$7*G22</f>
        <v>3600</v>
      </c>
      <c r="N22" s="419">
        <f>$N$7*H22</f>
        <v>3600</v>
      </c>
      <c r="O22" s="491">
        <f>$O$7*I22</f>
        <v>1800</v>
      </c>
      <c r="P22" s="430">
        <f t="shared" si="0"/>
        <v>12059.539200000001</v>
      </c>
    </row>
    <row r="23" spans="1:27" ht="30" customHeight="1">
      <c r="A23" s="179">
        <v>3</v>
      </c>
      <c r="B23" s="208" t="s">
        <v>282</v>
      </c>
      <c r="C23" s="180" t="s">
        <v>269</v>
      </c>
      <c r="D23" s="489">
        <v>1E-3</v>
      </c>
      <c r="E23" s="497" t="s">
        <v>438</v>
      </c>
      <c r="F23" s="497" t="s">
        <v>438</v>
      </c>
      <c r="G23" s="496">
        <v>0.1</v>
      </c>
      <c r="H23" s="497" t="s">
        <v>438</v>
      </c>
      <c r="I23" s="494">
        <v>0.04</v>
      </c>
      <c r="J23" s="419">
        <f>$J$7*D23</f>
        <v>30</v>
      </c>
      <c r="K23" s="497" t="s">
        <v>438</v>
      </c>
      <c r="L23" s="497" t="s">
        <v>438</v>
      </c>
      <c r="M23" s="419">
        <f>$M$7*G23</f>
        <v>1000</v>
      </c>
      <c r="N23" s="497" t="s">
        <v>438</v>
      </c>
      <c r="O23" s="491">
        <f>$O$7*I23</f>
        <v>600</v>
      </c>
      <c r="P23" s="430">
        <f t="shared" si="0"/>
        <v>1760.4</v>
      </c>
    </row>
    <row r="24" spans="1:27" ht="30" customHeight="1">
      <c r="A24" s="200" t="s">
        <v>11</v>
      </c>
      <c r="B24" s="209" t="s">
        <v>283</v>
      </c>
      <c r="C24" s="209"/>
      <c r="D24" s="209"/>
      <c r="E24" s="209"/>
      <c r="F24" s="493"/>
      <c r="G24" s="492"/>
      <c r="H24" s="494"/>
      <c r="I24" s="494"/>
      <c r="J24" s="419"/>
      <c r="K24" s="491"/>
      <c r="L24" s="419"/>
      <c r="M24" s="419"/>
      <c r="N24" s="491"/>
      <c r="O24" s="491"/>
      <c r="P24" s="430"/>
    </row>
    <row r="25" spans="1:27" s="414" customFormat="1" ht="30" customHeight="1">
      <c r="A25" s="179">
        <v>1</v>
      </c>
      <c r="B25" s="208" t="s">
        <v>284</v>
      </c>
      <c r="C25" s="180" t="s">
        <v>269</v>
      </c>
      <c r="D25" s="489">
        <v>2E-3</v>
      </c>
      <c r="E25" s="501">
        <v>2.0000000000000001E-4</v>
      </c>
      <c r="F25" s="497" t="s">
        <v>438</v>
      </c>
      <c r="G25" s="496">
        <v>0.1</v>
      </c>
      <c r="H25" s="497" t="s">
        <v>438</v>
      </c>
      <c r="I25" s="497" t="s">
        <v>438</v>
      </c>
      <c r="J25" s="419">
        <f>$J$7*D25</f>
        <v>60</v>
      </c>
      <c r="K25" s="491">
        <f>$K$7*E25</f>
        <v>114.4</v>
      </c>
      <c r="L25" s="497" t="s">
        <v>438</v>
      </c>
      <c r="M25" s="419">
        <f>$M$7*G25</f>
        <v>1000</v>
      </c>
      <c r="N25" s="497" t="s">
        <v>438</v>
      </c>
      <c r="O25" s="497" t="s">
        <v>438</v>
      </c>
      <c r="P25" s="430">
        <f t="shared" si="0"/>
        <v>1268.3520000000001</v>
      </c>
    </row>
    <row r="26" spans="1:27" s="414" customFormat="1" ht="30" customHeight="1">
      <c r="A26" s="179">
        <v>2</v>
      </c>
      <c r="B26" s="208" t="s">
        <v>285</v>
      </c>
      <c r="C26" s="180" t="s">
        <v>269</v>
      </c>
      <c r="D26" s="489">
        <v>1.5E-3</v>
      </c>
      <c r="E26" s="501">
        <v>1.5000000000000001E-4</v>
      </c>
      <c r="F26" s="497" t="s">
        <v>438</v>
      </c>
      <c r="G26" s="496">
        <v>0.1</v>
      </c>
      <c r="H26" s="497" t="s">
        <v>438</v>
      </c>
      <c r="I26" s="497" t="s">
        <v>438</v>
      </c>
      <c r="J26" s="419">
        <f>$J$7*D26</f>
        <v>45</v>
      </c>
      <c r="K26" s="491">
        <f>$K$7*E26</f>
        <v>85.800000000000011</v>
      </c>
      <c r="L26" s="497" t="s">
        <v>438</v>
      </c>
      <c r="M26" s="419">
        <f>$M$7*G26</f>
        <v>1000</v>
      </c>
      <c r="N26" s="497" t="s">
        <v>438</v>
      </c>
      <c r="O26" s="497" t="s">
        <v>438</v>
      </c>
      <c r="P26" s="430">
        <f t="shared" si="0"/>
        <v>1221.2640000000001</v>
      </c>
    </row>
    <row r="27" spans="1:27" s="448" customFormat="1" ht="30" customHeight="1">
      <c r="A27" s="200" t="s">
        <v>14</v>
      </c>
      <c r="B27" s="209" t="s">
        <v>286</v>
      </c>
      <c r="C27" s="209"/>
      <c r="D27" s="492"/>
      <c r="E27" s="493"/>
      <c r="F27" s="493"/>
      <c r="G27" s="492"/>
      <c r="H27" s="494"/>
      <c r="I27" s="494"/>
      <c r="J27" s="419"/>
      <c r="K27" s="491"/>
      <c r="L27" s="419"/>
      <c r="M27" s="419"/>
      <c r="N27" s="491"/>
      <c r="O27" s="491"/>
      <c r="P27" s="430"/>
      <c r="Q27" s="252"/>
      <c r="R27" s="252"/>
      <c r="S27" s="252"/>
      <c r="T27" s="252"/>
      <c r="U27" s="252"/>
      <c r="V27" s="252"/>
      <c r="W27" s="252"/>
      <c r="X27" s="252"/>
      <c r="Y27" s="252"/>
      <c r="Z27" s="252"/>
      <c r="AA27" s="252"/>
    </row>
    <row r="28" spans="1:27" s="448" customFormat="1" ht="30" customHeight="1">
      <c r="A28" s="200">
        <v>1</v>
      </c>
      <c r="B28" s="210" t="s">
        <v>287</v>
      </c>
      <c r="C28" s="210"/>
      <c r="D28" s="504"/>
      <c r="E28" s="505"/>
      <c r="F28" s="493"/>
      <c r="G28" s="492"/>
      <c r="H28" s="494"/>
      <c r="I28" s="494"/>
      <c r="J28" s="419"/>
      <c r="K28" s="491"/>
      <c r="L28" s="419"/>
      <c r="M28" s="419"/>
      <c r="N28" s="491"/>
      <c r="O28" s="491"/>
      <c r="P28" s="430"/>
      <c r="Q28" s="252"/>
      <c r="R28" s="252"/>
      <c r="S28" s="252"/>
      <c r="T28" s="252"/>
      <c r="U28" s="252"/>
      <c r="V28" s="252"/>
      <c r="W28" s="252"/>
      <c r="X28" s="252"/>
      <c r="Y28" s="252"/>
      <c r="Z28" s="252"/>
      <c r="AA28" s="252"/>
    </row>
    <row r="29" spans="1:27" ht="30" customHeight="1">
      <c r="A29" s="179" t="s">
        <v>246</v>
      </c>
      <c r="B29" s="208" t="s">
        <v>288</v>
      </c>
      <c r="C29" s="180" t="s">
        <v>269</v>
      </c>
      <c r="D29" s="418">
        <v>6.0000000000000001E-3</v>
      </c>
      <c r="E29" s="418">
        <v>6.0000000000000006E-4</v>
      </c>
      <c r="F29" s="497" t="s">
        <v>438</v>
      </c>
      <c r="G29" s="418">
        <v>0.30000000000000004</v>
      </c>
      <c r="H29" s="418">
        <v>0.1</v>
      </c>
      <c r="I29" s="497" t="s">
        <v>438</v>
      </c>
      <c r="J29" s="419">
        <f>$J$7*D29</f>
        <v>180</v>
      </c>
      <c r="K29" s="491">
        <f>$K$7*E29</f>
        <v>343.20000000000005</v>
      </c>
      <c r="L29" s="497" t="s">
        <v>438</v>
      </c>
      <c r="M29" s="419">
        <f>$M$7*G29</f>
        <v>3000.0000000000005</v>
      </c>
      <c r="N29" s="419">
        <f>$N$7*H29</f>
        <v>2000</v>
      </c>
      <c r="O29" s="497" t="s">
        <v>438</v>
      </c>
      <c r="P29" s="430">
        <f t="shared" si="0"/>
        <v>5965.0560000000014</v>
      </c>
    </row>
    <row r="30" spans="1:27" ht="30" customHeight="1">
      <c r="A30" s="179" t="s">
        <v>247</v>
      </c>
      <c r="B30" s="319" t="s">
        <v>289</v>
      </c>
      <c r="C30" s="180" t="s">
        <v>269</v>
      </c>
      <c r="D30" s="489">
        <v>2.0000000000000001E-4</v>
      </c>
      <c r="E30" s="501">
        <v>2.0000000000000002E-5</v>
      </c>
      <c r="F30" s="497" t="s">
        <v>438</v>
      </c>
      <c r="G30" s="496">
        <v>0.06</v>
      </c>
      <c r="H30" s="418">
        <v>0.1</v>
      </c>
      <c r="I30" s="497" t="s">
        <v>438</v>
      </c>
      <c r="J30" s="419">
        <f>$J$7*D30</f>
        <v>6</v>
      </c>
      <c r="K30" s="491">
        <f>$K$7*E30</f>
        <v>11.440000000000001</v>
      </c>
      <c r="L30" s="497" t="s">
        <v>438</v>
      </c>
      <c r="M30" s="419">
        <f>$M$7*G30</f>
        <v>600</v>
      </c>
      <c r="N30" s="419">
        <f>$N$7*H30</f>
        <v>2000</v>
      </c>
      <c r="O30" s="497" t="s">
        <v>438</v>
      </c>
      <c r="P30" s="430">
        <f t="shared" si="0"/>
        <v>2826.8352000000004</v>
      </c>
    </row>
    <row r="31" spans="1:27" s="414" customFormat="1" ht="30" customHeight="1">
      <c r="A31" s="179" t="s">
        <v>290</v>
      </c>
      <c r="B31" s="319" t="s">
        <v>291</v>
      </c>
      <c r="C31" s="180" t="s">
        <v>269</v>
      </c>
      <c r="D31" s="489">
        <v>2.0000000000000001E-4</v>
      </c>
      <c r="E31" s="501">
        <v>2.0000000000000002E-5</v>
      </c>
      <c r="F31" s="497" t="s">
        <v>438</v>
      </c>
      <c r="G31" s="496">
        <v>0.03</v>
      </c>
      <c r="H31" s="418">
        <v>0.1</v>
      </c>
      <c r="I31" s="497" t="s">
        <v>438</v>
      </c>
      <c r="J31" s="419">
        <f>$J$7*D31</f>
        <v>6</v>
      </c>
      <c r="K31" s="491">
        <f>$K$7*E31</f>
        <v>11.440000000000001</v>
      </c>
      <c r="L31" s="497" t="s">
        <v>438</v>
      </c>
      <c r="M31" s="419">
        <f>$M$7*G31</f>
        <v>300</v>
      </c>
      <c r="N31" s="419">
        <f>$N$7*H31</f>
        <v>2000</v>
      </c>
      <c r="O31" s="497" t="s">
        <v>438</v>
      </c>
      <c r="P31" s="430">
        <f t="shared" si="0"/>
        <v>2502.8352000000004</v>
      </c>
    </row>
    <row r="32" spans="1:27" s="427" customFormat="1" ht="30" customHeight="1">
      <c r="A32" s="200" t="s">
        <v>220</v>
      </c>
      <c r="B32" s="209" t="s">
        <v>292</v>
      </c>
      <c r="C32" s="180"/>
      <c r="D32" s="507"/>
      <c r="E32" s="508"/>
      <c r="F32" s="509"/>
      <c r="G32" s="510"/>
      <c r="H32" s="511"/>
      <c r="I32" s="511"/>
      <c r="J32" s="419"/>
      <c r="K32" s="491"/>
      <c r="L32" s="419"/>
      <c r="M32" s="419"/>
      <c r="N32" s="491"/>
      <c r="O32" s="491"/>
      <c r="P32" s="430"/>
    </row>
    <row r="33" spans="1:22" s="427" customFormat="1" ht="30" customHeight="1">
      <c r="A33" s="179" t="s">
        <v>248</v>
      </c>
      <c r="B33" s="208" t="s">
        <v>293</v>
      </c>
      <c r="C33" s="180" t="s">
        <v>294</v>
      </c>
      <c r="D33" s="497" t="s">
        <v>438</v>
      </c>
      <c r="E33" s="497" t="s">
        <v>438</v>
      </c>
      <c r="F33" s="497" t="s">
        <v>438</v>
      </c>
      <c r="G33" s="497" t="s">
        <v>438</v>
      </c>
      <c r="H33" s="497" t="s">
        <v>438</v>
      </c>
      <c r="I33" s="497" t="s">
        <v>438</v>
      </c>
      <c r="J33" s="497" t="s">
        <v>438</v>
      </c>
      <c r="K33" s="497" t="s">
        <v>438</v>
      </c>
      <c r="L33" s="497" t="s">
        <v>438</v>
      </c>
      <c r="M33" s="497" t="s">
        <v>438</v>
      </c>
      <c r="N33" s="497" t="s">
        <v>438</v>
      </c>
      <c r="O33" s="497" t="s">
        <v>438</v>
      </c>
      <c r="P33" s="497" t="s">
        <v>438</v>
      </c>
    </row>
    <row r="34" spans="1:22" s="427" customFormat="1">
      <c r="A34" s="179" t="s">
        <v>249</v>
      </c>
      <c r="B34" s="208" t="s">
        <v>296</v>
      </c>
      <c r="C34" s="180" t="s">
        <v>294</v>
      </c>
      <c r="D34" s="497" t="s">
        <v>438</v>
      </c>
      <c r="E34" s="497" t="s">
        <v>438</v>
      </c>
      <c r="F34" s="497" t="s">
        <v>438</v>
      </c>
      <c r="G34" s="497" t="s">
        <v>438</v>
      </c>
      <c r="H34" s="497" t="s">
        <v>438</v>
      </c>
      <c r="I34" s="497" t="s">
        <v>438</v>
      </c>
      <c r="J34" s="497" t="s">
        <v>438</v>
      </c>
      <c r="K34" s="497" t="s">
        <v>438</v>
      </c>
      <c r="L34" s="497" t="s">
        <v>438</v>
      </c>
      <c r="M34" s="497" t="s">
        <v>438</v>
      </c>
      <c r="N34" s="497" t="s">
        <v>438</v>
      </c>
      <c r="O34" s="497" t="s">
        <v>438</v>
      </c>
      <c r="P34" s="497" t="s">
        <v>438</v>
      </c>
    </row>
    <row r="35" spans="1:22" s="428" customFormat="1" ht="30" customHeight="1">
      <c r="A35" s="200" t="s">
        <v>221</v>
      </c>
      <c r="B35" s="209" t="s">
        <v>297</v>
      </c>
      <c r="C35" s="209"/>
      <c r="D35" s="512"/>
      <c r="E35" s="513"/>
      <c r="F35" s="513"/>
      <c r="G35" s="514"/>
      <c r="H35" s="515"/>
      <c r="I35" s="515"/>
      <c r="J35" s="419"/>
      <c r="K35" s="491"/>
      <c r="L35" s="419"/>
      <c r="M35" s="419"/>
      <c r="N35" s="491"/>
      <c r="O35" s="491"/>
      <c r="P35" s="491"/>
    </row>
    <row r="36" spans="1:22" s="428" customFormat="1" ht="30" customHeight="1">
      <c r="A36" s="200" t="s">
        <v>253</v>
      </c>
      <c r="B36" s="209" t="s">
        <v>629</v>
      </c>
      <c r="C36" s="209"/>
      <c r="D36" s="512"/>
      <c r="E36" s="513"/>
      <c r="F36" s="513"/>
      <c r="G36" s="514"/>
      <c r="H36" s="515"/>
      <c r="I36" s="515"/>
      <c r="J36" s="419"/>
      <c r="K36" s="491"/>
      <c r="L36" s="419"/>
      <c r="M36" s="419"/>
      <c r="N36" s="491"/>
      <c r="O36" s="491"/>
      <c r="P36" s="491"/>
    </row>
    <row r="37" spans="1:22" s="429" customFormat="1" ht="36.75" customHeight="1">
      <c r="A37" s="203" t="s">
        <v>299</v>
      </c>
      <c r="B37" s="208" t="s">
        <v>300</v>
      </c>
      <c r="C37" s="180" t="s">
        <v>301</v>
      </c>
      <c r="D37" s="497" t="s">
        <v>438</v>
      </c>
      <c r="E37" s="497" t="s">
        <v>438</v>
      </c>
      <c r="F37" s="497" t="s">
        <v>438</v>
      </c>
      <c r="G37" s="497" t="s">
        <v>438</v>
      </c>
      <c r="H37" s="497" t="s">
        <v>438</v>
      </c>
      <c r="I37" s="497" t="s">
        <v>438</v>
      </c>
      <c r="J37" s="497" t="s">
        <v>438</v>
      </c>
      <c r="K37" s="497" t="s">
        <v>438</v>
      </c>
      <c r="L37" s="497" t="s">
        <v>438</v>
      </c>
      <c r="M37" s="497" t="s">
        <v>438</v>
      </c>
      <c r="N37" s="497" t="s">
        <v>438</v>
      </c>
      <c r="O37" s="497" t="s">
        <v>438</v>
      </c>
      <c r="P37" s="497" t="s">
        <v>438</v>
      </c>
      <c r="Q37" s="423"/>
      <c r="R37" s="423"/>
      <c r="S37" s="423"/>
      <c r="T37" s="423"/>
      <c r="U37" s="423"/>
      <c r="V37" s="423"/>
    </row>
    <row r="38" spans="1:22" s="428" customFormat="1" ht="31.5">
      <c r="A38" s="203" t="s">
        <v>302</v>
      </c>
      <c r="B38" s="208" t="s">
        <v>303</v>
      </c>
      <c r="C38" s="180" t="s">
        <v>301</v>
      </c>
      <c r="D38" s="497" t="s">
        <v>438</v>
      </c>
      <c r="E38" s="497" t="s">
        <v>438</v>
      </c>
      <c r="F38" s="497" t="s">
        <v>438</v>
      </c>
      <c r="G38" s="497" t="s">
        <v>438</v>
      </c>
      <c r="H38" s="497" t="s">
        <v>438</v>
      </c>
      <c r="I38" s="497" t="s">
        <v>438</v>
      </c>
      <c r="J38" s="497" t="s">
        <v>438</v>
      </c>
      <c r="K38" s="497" t="s">
        <v>438</v>
      </c>
      <c r="L38" s="497" t="s">
        <v>438</v>
      </c>
      <c r="M38" s="497" t="s">
        <v>438</v>
      </c>
      <c r="N38" s="497" t="s">
        <v>438</v>
      </c>
      <c r="O38" s="497" t="s">
        <v>438</v>
      </c>
      <c r="P38" s="497" t="s">
        <v>438</v>
      </c>
    </row>
    <row r="39" spans="1:22" s="428" customFormat="1" ht="36" customHeight="1">
      <c r="A39" s="203" t="s">
        <v>304</v>
      </c>
      <c r="B39" s="208" t="s">
        <v>305</v>
      </c>
      <c r="C39" s="180" t="s">
        <v>294</v>
      </c>
      <c r="D39" s="497" t="s">
        <v>438</v>
      </c>
      <c r="E39" s="497" t="s">
        <v>438</v>
      </c>
      <c r="F39" s="497" t="s">
        <v>438</v>
      </c>
      <c r="G39" s="497" t="s">
        <v>438</v>
      </c>
      <c r="H39" s="497" t="s">
        <v>438</v>
      </c>
      <c r="I39" s="497" t="s">
        <v>438</v>
      </c>
      <c r="J39" s="497" t="s">
        <v>438</v>
      </c>
      <c r="K39" s="497" t="s">
        <v>438</v>
      </c>
      <c r="L39" s="497" t="s">
        <v>438</v>
      </c>
      <c r="M39" s="497" t="s">
        <v>438</v>
      </c>
      <c r="N39" s="497" t="s">
        <v>438</v>
      </c>
      <c r="O39" s="497" t="s">
        <v>438</v>
      </c>
      <c r="P39" s="497" t="s">
        <v>438</v>
      </c>
    </row>
    <row r="40" spans="1:22" s="428" customFormat="1" ht="31.5">
      <c r="A40" s="203" t="s">
        <v>306</v>
      </c>
      <c r="B40" s="208" t="s">
        <v>307</v>
      </c>
      <c r="C40" s="180" t="s">
        <v>294</v>
      </c>
      <c r="D40" s="497" t="s">
        <v>438</v>
      </c>
      <c r="E40" s="497" t="s">
        <v>438</v>
      </c>
      <c r="F40" s="497" t="s">
        <v>438</v>
      </c>
      <c r="G40" s="497" t="s">
        <v>438</v>
      </c>
      <c r="H40" s="497" t="s">
        <v>438</v>
      </c>
      <c r="I40" s="497" t="s">
        <v>438</v>
      </c>
      <c r="J40" s="497" t="s">
        <v>438</v>
      </c>
      <c r="K40" s="497" t="s">
        <v>438</v>
      </c>
      <c r="L40" s="497" t="s">
        <v>438</v>
      </c>
      <c r="M40" s="497" t="s">
        <v>438</v>
      </c>
      <c r="N40" s="497" t="s">
        <v>438</v>
      </c>
      <c r="O40" s="497" t="s">
        <v>438</v>
      </c>
      <c r="P40" s="497" t="s">
        <v>438</v>
      </c>
    </row>
    <row r="41" spans="1:22" s="428" customFormat="1" ht="24.75" customHeight="1">
      <c r="A41" s="200" t="s">
        <v>254</v>
      </c>
      <c r="B41" s="209" t="s">
        <v>308</v>
      </c>
      <c r="C41" s="180"/>
      <c r="D41" s="516"/>
      <c r="E41" s="517"/>
      <c r="F41" s="518"/>
      <c r="G41" s="519"/>
      <c r="H41" s="515"/>
      <c r="I41" s="515"/>
      <c r="J41" s="419"/>
      <c r="K41" s="491"/>
      <c r="L41" s="419"/>
      <c r="M41" s="419"/>
      <c r="N41" s="491"/>
      <c r="O41" s="491"/>
      <c r="P41" s="491"/>
    </row>
    <row r="42" spans="1:22" s="429" customFormat="1" ht="36.75" customHeight="1">
      <c r="A42" s="203" t="s">
        <v>309</v>
      </c>
      <c r="B42" s="208" t="s">
        <v>310</v>
      </c>
      <c r="C42" s="180" t="s">
        <v>301</v>
      </c>
      <c r="D42" s="497" t="s">
        <v>438</v>
      </c>
      <c r="E42" s="497" t="s">
        <v>438</v>
      </c>
      <c r="F42" s="497" t="s">
        <v>438</v>
      </c>
      <c r="G42" s="497" t="s">
        <v>438</v>
      </c>
      <c r="H42" s="497" t="s">
        <v>438</v>
      </c>
      <c r="I42" s="497" t="s">
        <v>438</v>
      </c>
      <c r="J42" s="497" t="s">
        <v>438</v>
      </c>
      <c r="K42" s="497" t="s">
        <v>438</v>
      </c>
      <c r="L42" s="497" t="s">
        <v>438</v>
      </c>
      <c r="M42" s="497" t="s">
        <v>438</v>
      </c>
      <c r="N42" s="497" t="s">
        <v>438</v>
      </c>
      <c r="O42" s="497" t="s">
        <v>438</v>
      </c>
      <c r="P42" s="497" t="s">
        <v>438</v>
      </c>
      <c r="Q42" s="423"/>
      <c r="R42" s="423"/>
      <c r="S42" s="423"/>
      <c r="T42" s="423"/>
      <c r="U42" s="423"/>
      <c r="V42" s="423"/>
    </row>
    <row r="43" spans="1:22" s="428" customFormat="1" ht="34.5" customHeight="1">
      <c r="A43" s="203" t="s">
        <v>311</v>
      </c>
      <c r="B43" s="208" t="s">
        <v>312</v>
      </c>
      <c r="C43" s="180" t="s">
        <v>301</v>
      </c>
      <c r="D43" s="497" t="s">
        <v>438</v>
      </c>
      <c r="E43" s="497" t="s">
        <v>438</v>
      </c>
      <c r="F43" s="497" t="s">
        <v>438</v>
      </c>
      <c r="G43" s="497" t="s">
        <v>438</v>
      </c>
      <c r="H43" s="497" t="s">
        <v>438</v>
      </c>
      <c r="I43" s="497" t="s">
        <v>438</v>
      </c>
      <c r="J43" s="497" t="s">
        <v>438</v>
      </c>
      <c r="K43" s="497" t="s">
        <v>438</v>
      </c>
      <c r="L43" s="497" t="s">
        <v>438</v>
      </c>
      <c r="M43" s="497" t="s">
        <v>438</v>
      </c>
      <c r="N43" s="497" t="s">
        <v>438</v>
      </c>
      <c r="O43" s="497" t="s">
        <v>438</v>
      </c>
      <c r="P43" s="497" t="s">
        <v>438</v>
      </c>
    </row>
    <row r="44" spans="1:22" s="428" customFormat="1" ht="42" customHeight="1">
      <c r="A44" s="203" t="s">
        <v>313</v>
      </c>
      <c r="B44" s="208" t="s">
        <v>314</v>
      </c>
      <c r="C44" s="180" t="s">
        <v>294</v>
      </c>
      <c r="D44" s="497" t="s">
        <v>438</v>
      </c>
      <c r="E44" s="497" t="s">
        <v>438</v>
      </c>
      <c r="F44" s="497" t="s">
        <v>438</v>
      </c>
      <c r="G44" s="497" t="s">
        <v>438</v>
      </c>
      <c r="H44" s="497" t="s">
        <v>438</v>
      </c>
      <c r="I44" s="497" t="s">
        <v>438</v>
      </c>
      <c r="J44" s="497" t="s">
        <v>438</v>
      </c>
      <c r="K44" s="497" t="s">
        <v>438</v>
      </c>
      <c r="L44" s="497" t="s">
        <v>438</v>
      </c>
      <c r="M44" s="497" t="s">
        <v>438</v>
      </c>
      <c r="N44" s="497" t="s">
        <v>438</v>
      </c>
      <c r="O44" s="497" t="s">
        <v>438</v>
      </c>
      <c r="P44" s="497" t="s">
        <v>438</v>
      </c>
    </row>
    <row r="45" spans="1:22" s="428" customFormat="1" ht="33" customHeight="1">
      <c r="A45" s="203" t="s">
        <v>315</v>
      </c>
      <c r="B45" s="208" t="s">
        <v>316</v>
      </c>
      <c r="C45" s="180" t="s">
        <v>294</v>
      </c>
      <c r="D45" s="497" t="s">
        <v>438</v>
      </c>
      <c r="E45" s="497" t="s">
        <v>438</v>
      </c>
      <c r="F45" s="497" t="s">
        <v>438</v>
      </c>
      <c r="G45" s="497" t="s">
        <v>438</v>
      </c>
      <c r="H45" s="497" t="s">
        <v>438</v>
      </c>
      <c r="I45" s="497" t="s">
        <v>438</v>
      </c>
      <c r="J45" s="497" t="s">
        <v>438</v>
      </c>
      <c r="K45" s="497" t="s">
        <v>438</v>
      </c>
      <c r="L45" s="497" t="s">
        <v>438</v>
      </c>
      <c r="M45" s="497" t="s">
        <v>438</v>
      </c>
      <c r="N45" s="497" t="s">
        <v>438</v>
      </c>
      <c r="O45" s="497" t="s">
        <v>438</v>
      </c>
      <c r="P45" s="497" t="s">
        <v>438</v>
      </c>
    </row>
    <row r="46" spans="1:22" ht="30" customHeight="1">
      <c r="A46" s="212" t="s">
        <v>18</v>
      </c>
      <c r="B46" s="209" t="s">
        <v>318</v>
      </c>
      <c r="C46" s="209"/>
      <c r="D46" s="489"/>
      <c r="E46" s="501"/>
      <c r="F46" s="506"/>
      <c r="G46" s="500"/>
      <c r="H46" s="494"/>
      <c r="I46" s="494"/>
      <c r="J46" s="419"/>
      <c r="K46" s="491"/>
      <c r="L46" s="419"/>
      <c r="M46" s="419"/>
      <c r="N46" s="491"/>
      <c r="O46" s="491"/>
      <c r="P46" s="430"/>
    </row>
    <row r="47" spans="1:22" s="414" customFormat="1" ht="30" customHeight="1">
      <c r="A47" s="203">
        <v>1</v>
      </c>
      <c r="B47" s="319" t="s">
        <v>319</v>
      </c>
      <c r="C47" s="180" t="s">
        <v>269</v>
      </c>
      <c r="D47" s="520">
        <v>3.0000000000000001E-3</v>
      </c>
      <c r="E47" s="521">
        <v>3.0000000000000003E-4</v>
      </c>
      <c r="F47" s="497" t="s">
        <v>438</v>
      </c>
      <c r="G47" s="496">
        <v>0.1</v>
      </c>
      <c r="H47" s="494">
        <v>0.05</v>
      </c>
      <c r="I47" s="497" t="s">
        <v>438</v>
      </c>
      <c r="J47" s="419">
        <f>$J$7*D47</f>
        <v>90</v>
      </c>
      <c r="K47" s="491">
        <f>$K$7*E47</f>
        <v>171.60000000000002</v>
      </c>
      <c r="L47" s="497" t="s">
        <v>438</v>
      </c>
      <c r="M47" s="419">
        <f>$M$7*G47</f>
        <v>1000</v>
      </c>
      <c r="N47" s="419">
        <f>$N$7*H47</f>
        <v>1000</v>
      </c>
      <c r="O47" s="497" t="s">
        <v>438</v>
      </c>
      <c r="P47" s="430">
        <f t="shared" si="0"/>
        <v>2442.5280000000002</v>
      </c>
    </row>
    <row r="48" spans="1:22" ht="34.5" customHeight="1">
      <c r="A48" s="179">
        <v>2</v>
      </c>
      <c r="B48" s="319" t="s">
        <v>320</v>
      </c>
      <c r="C48" s="180" t="s">
        <v>269</v>
      </c>
      <c r="D48" s="520">
        <v>4.0000000000000001E-3</v>
      </c>
      <c r="E48" s="521">
        <v>4.0000000000000002E-4</v>
      </c>
      <c r="F48" s="497" t="s">
        <v>438</v>
      </c>
      <c r="G48" s="496">
        <v>0.1</v>
      </c>
      <c r="H48" s="494">
        <v>0.05</v>
      </c>
      <c r="I48" s="497" t="s">
        <v>438</v>
      </c>
      <c r="J48" s="419">
        <f>$J$7*D48</f>
        <v>120</v>
      </c>
      <c r="K48" s="491">
        <f>$K$7*E48</f>
        <v>228.8</v>
      </c>
      <c r="L48" s="497" t="s">
        <v>438</v>
      </c>
      <c r="M48" s="419">
        <f>$M$7*G48</f>
        <v>1000</v>
      </c>
      <c r="N48" s="419">
        <f>$N$7*H48</f>
        <v>1000</v>
      </c>
      <c r="O48" s="497" t="s">
        <v>438</v>
      </c>
      <c r="P48" s="430">
        <f t="shared" si="0"/>
        <v>2536.7040000000002</v>
      </c>
    </row>
    <row r="49" spans="1:16" ht="33" customHeight="1">
      <c r="A49" s="203">
        <v>3</v>
      </c>
      <c r="B49" s="319" t="s">
        <v>321</v>
      </c>
      <c r="C49" s="180" t="s">
        <v>269</v>
      </c>
      <c r="D49" s="520">
        <v>3.0000000000000001E-3</v>
      </c>
      <c r="E49" s="521">
        <v>3.0000000000000003E-4</v>
      </c>
      <c r="F49" s="497" t="s">
        <v>438</v>
      </c>
      <c r="G49" s="496">
        <v>0.1</v>
      </c>
      <c r="H49" s="494">
        <v>0.05</v>
      </c>
      <c r="I49" s="497" t="s">
        <v>438</v>
      </c>
      <c r="J49" s="419">
        <f>$J$7*D49</f>
        <v>90</v>
      </c>
      <c r="K49" s="491">
        <f>$K$7*E49</f>
        <v>171.60000000000002</v>
      </c>
      <c r="L49" s="497" t="s">
        <v>438</v>
      </c>
      <c r="M49" s="419">
        <f>$M$7*G49</f>
        <v>1000</v>
      </c>
      <c r="N49" s="419">
        <f>$N$7*H49</f>
        <v>1000</v>
      </c>
      <c r="O49" s="497" t="s">
        <v>438</v>
      </c>
      <c r="P49" s="430">
        <f t="shared" si="0"/>
        <v>2442.5280000000002</v>
      </c>
    </row>
    <row r="50" spans="1:16" ht="30" customHeight="1">
      <c r="A50" s="179">
        <v>4</v>
      </c>
      <c r="B50" s="319" t="s">
        <v>322</v>
      </c>
      <c r="C50" s="180" t="s">
        <v>269</v>
      </c>
      <c r="D50" s="520">
        <v>2E-3</v>
      </c>
      <c r="E50" s="521">
        <v>2.0000000000000001E-4</v>
      </c>
      <c r="F50" s="497" t="s">
        <v>438</v>
      </c>
      <c r="G50" s="496">
        <v>0.1</v>
      </c>
      <c r="H50" s="494">
        <v>0.03</v>
      </c>
      <c r="I50" s="497" t="s">
        <v>438</v>
      </c>
      <c r="J50" s="419">
        <f>$J$7*D50</f>
        <v>60</v>
      </c>
      <c r="K50" s="491">
        <f>$K$7*E50</f>
        <v>114.4</v>
      </c>
      <c r="L50" s="497" t="s">
        <v>438</v>
      </c>
      <c r="M50" s="419">
        <f>$M$7*G50</f>
        <v>1000</v>
      </c>
      <c r="N50" s="419">
        <f>$N$7*H50</f>
        <v>600</v>
      </c>
      <c r="O50" s="497" t="s">
        <v>438</v>
      </c>
      <c r="P50" s="430">
        <f t="shared" si="0"/>
        <v>1916.3520000000003</v>
      </c>
    </row>
    <row r="51" spans="1:16" ht="30" customHeight="1">
      <c r="A51" s="212" t="s">
        <v>317</v>
      </c>
      <c r="B51" s="522" t="s">
        <v>324</v>
      </c>
      <c r="C51" s="469"/>
      <c r="D51" s="469"/>
      <c r="E51" s="523"/>
      <c r="F51" s="506"/>
      <c r="G51" s="500"/>
      <c r="H51" s="494"/>
      <c r="I51" s="494"/>
      <c r="J51" s="419"/>
      <c r="K51" s="491"/>
      <c r="L51" s="419"/>
      <c r="M51" s="419"/>
      <c r="N51" s="491"/>
      <c r="O51" s="491"/>
      <c r="P51" s="430"/>
    </row>
    <row r="52" spans="1:16" ht="30" customHeight="1">
      <c r="A52" s="179">
        <v>1</v>
      </c>
      <c r="B52" s="319" t="s">
        <v>325</v>
      </c>
      <c r="C52" s="180" t="s">
        <v>269</v>
      </c>
      <c r="D52" s="520">
        <v>2E-3</v>
      </c>
      <c r="E52" s="521">
        <v>2.0000000000000001E-4</v>
      </c>
      <c r="F52" s="521">
        <v>1E-4</v>
      </c>
      <c r="G52" s="496">
        <v>0.1</v>
      </c>
      <c r="H52" s="494">
        <v>0.03</v>
      </c>
      <c r="I52" s="494">
        <v>0.12</v>
      </c>
      <c r="J52" s="419">
        <f>$J$7*D52</f>
        <v>60</v>
      </c>
      <c r="K52" s="491">
        <f>$K$7*E52</f>
        <v>114.4</v>
      </c>
      <c r="L52" s="444">
        <v>25</v>
      </c>
      <c r="M52" s="419">
        <f>$M$7*G52</f>
        <v>1000</v>
      </c>
      <c r="N52" s="419">
        <f>$N$7*H52</f>
        <v>600</v>
      </c>
      <c r="O52" s="491">
        <f>$O$7*I52</f>
        <v>1800</v>
      </c>
      <c r="P52" s="430">
        <f t="shared" si="0"/>
        <v>3887.3520000000003</v>
      </c>
    </row>
    <row r="53" spans="1:16" ht="30" customHeight="1">
      <c r="A53" s="179">
        <v>2</v>
      </c>
      <c r="B53" s="319" t="s">
        <v>326</v>
      </c>
      <c r="C53" s="180" t="s">
        <v>269</v>
      </c>
      <c r="D53" s="520">
        <v>3.0000000000000001E-3</v>
      </c>
      <c r="E53" s="521">
        <v>3.0000000000000003E-4</v>
      </c>
      <c r="F53" s="521">
        <v>1.5000000000000001E-4</v>
      </c>
      <c r="G53" s="496">
        <v>0.1</v>
      </c>
      <c r="H53" s="494">
        <v>0.05</v>
      </c>
      <c r="I53" s="494">
        <v>0.12</v>
      </c>
      <c r="J53" s="419">
        <f>$J$7*D53</f>
        <v>90</v>
      </c>
      <c r="K53" s="491">
        <f>$K$7*E53</f>
        <v>171.60000000000002</v>
      </c>
      <c r="L53" s="444">
        <v>38</v>
      </c>
      <c r="M53" s="419">
        <f>$M$7*G53</f>
        <v>1000</v>
      </c>
      <c r="N53" s="419">
        <f>$N$7*H53</f>
        <v>1000</v>
      </c>
      <c r="O53" s="491">
        <f>$O$7*I53</f>
        <v>1800</v>
      </c>
      <c r="P53" s="430">
        <f t="shared" si="0"/>
        <v>4427.5680000000011</v>
      </c>
    </row>
    <row r="54" spans="1:16" ht="30" customHeight="1">
      <c r="A54" s="179">
        <v>3</v>
      </c>
      <c r="B54" s="319" t="s">
        <v>327</v>
      </c>
      <c r="C54" s="180" t="s">
        <v>269</v>
      </c>
      <c r="D54" s="520">
        <v>3.0000000000000001E-3</v>
      </c>
      <c r="E54" s="521">
        <v>3.0000000000000003E-4</v>
      </c>
      <c r="F54" s="521">
        <v>1.5000000000000001E-4</v>
      </c>
      <c r="G54" s="496">
        <v>0.1</v>
      </c>
      <c r="H54" s="494">
        <v>0.05</v>
      </c>
      <c r="I54" s="494">
        <v>0.12</v>
      </c>
      <c r="J54" s="419">
        <f>$J$7*D54</f>
        <v>90</v>
      </c>
      <c r="K54" s="491">
        <f>$K$7*E54</f>
        <v>171.60000000000002</v>
      </c>
      <c r="L54" s="444">
        <v>38</v>
      </c>
      <c r="M54" s="419">
        <f>$M$7*G54</f>
        <v>1000</v>
      </c>
      <c r="N54" s="419">
        <f>$N$7*H54</f>
        <v>1000</v>
      </c>
      <c r="O54" s="491">
        <f>$O$7*I54</f>
        <v>1800</v>
      </c>
      <c r="P54" s="430">
        <f t="shared" si="0"/>
        <v>4427.5680000000011</v>
      </c>
    </row>
    <row r="55" spans="1:16" ht="34.5" customHeight="1">
      <c r="A55" s="212" t="s">
        <v>323</v>
      </c>
      <c r="B55" s="210" t="s">
        <v>328</v>
      </c>
      <c r="C55" s="210"/>
      <c r="D55" s="520"/>
      <c r="E55" s="501"/>
      <c r="F55" s="506"/>
      <c r="G55" s="500"/>
      <c r="H55" s="494"/>
      <c r="I55" s="494"/>
      <c r="J55" s="419"/>
      <c r="K55" s="491"/>
      <c r="L55" s="419"/>
      <c r="M55" s="419"/>
      <c r="N55" s="491"/>
      <c r="O55" s="491"/>
      <c r="P55" s="430"/>
    </row>
    <row r="56" spans="1:16" s="423" customFormat="1" ht="30" customHeight="1">
      <c r="A56" s="179">
        <v>1</v>
      </c>
      <c r="B56" s="418" t="s">
        <v>329</v>
      </c>
      <c r="C56" s="180" t="s">
        <v>269</v>
      </c>
      <c r="D56" s="520">
        <v>2E-3</v>
      </c>
      <c r="E56" s="501">
        <v>2.0000000000000001E-4</v>
      </c>
      <c r="F56" s="501">
        <v>1E-4</v>
      </c>
      <c r="G56" s="496">
        <v>0.1</v>
      </c>
      <c r="H56" s="494">
        <v>0.03</v>
      </c>
      <c r="I56" s="494">
        <v>0.12</v>
      </c>
      <c r="J56" s="419">
        <f>$J$7*D56</f>
        <v>60</v>
      </c>
      <c r="K56" s="491">
        <f>$K$7*E56</f>
        <v>114.4</v>
      </c>
      <c r="L56" s="419">
        <f>$L$7*F56</f>
        <v>50</v>
      </c>
      <c r="M56" s="419">
        <f>$M$7*G56</f>
        <v>1000</v>
      </c>
      <c r="N56" s="419">
        <f>$N$7*H56</f>
        <v>600</v>
      </c>
      <c r="O56" s="491">
        <f>$O$7*I56</f>
        <v>1800</v>
      </c>
      <c r="P56" s="430">
        <f t="shared" si="0"/>
        <v>3914.3520000000003</v>
      </c>
    </row>
    <row r="57" spans="1:16" s="423" customFormat="1" ht="30" customHeight="1">
      <c r="A57" s="179">
        <v>2</v>
      </c>
      <c r="B57" s="418" t="s">
        <v>330</v>
      </c>
      <c r="C57" s="180" t="s">
        <v>269</v>
      </c>
      <c r="D57" s="520">
        <v>0.04</v>
      </c>
      <c r="E57" s="521">
        <v>4.0000000000000001E-3</v>
      </c>
      <c r="F57" s="521">
        <v>2E-3</v>
      </c>
      <c r="G57" s="496">
        <v>0.1</v>
      </c>
      <c r="H57" s="494">
        <v>0.5</v>
      </c>
      <c r="I57" s="494">
        <v>0.2</v>
      </c>
      <c r="J57" s="419">
        <f>$J$7*D57</f>
        <v>1200</v>
      </c>
      <c r="K57" s="491">
        <f>$K$7*E57</f>
        <v>2288</v>
      </c>
      <c r="L57" s="419">
        <f>$L$7*F57</f>
        <v>1000</v>
      </c>
      <c r="M57" s="419">
        <f>$M$7*G57</f>
        <v>1000</v>
      </c>
      <c r="N57" s="419">
        <f>$N$7*H57</f>
        <v>10000</v>
      </c>
      <c r="O57" s="491">
        <f>$O$7*I57</f>
        <v>3000</v>
      </c>
      <c r="P57" s="430">
        <f t="shared" si="0"/>
        <v>19967.04</v>
      </c>
    </row>
    <row r="58" spans="1:16" s="423" customFormat="1" ht="18.75">
      <c r="A58" s="179" t="s">
        <v>221</v>
      </c>
      <c r="B58" s="524" t="s">
        <v>331</v>
      </c>
      <c r="C58" s="180" t="s">
        <v>273</v>
      </c>
      <c r="D58" s="520">
        <v>1E-3</v>
      </c>
      <c r="E58" s="521">
        <v>1E-4</v>
      </c>
      <c r="F58" s="497" t="s">
        <v>438</v>
      </c>
      <c r="G58" s="497" t="s">
        <v>438</v>
      </c>
      <c r="H58" s="497" t="s">
        <v>438</v>
      </c>
      <c r="I58" s="497" t="s">
        <v>438</v>
      </c>
      <c r="J58" s="419">
        <f>$J$7*D58</f>
        <v>30</v>
      </c>
      <c r="K58" s="491">
        <f>$K$7*E58</f>
        <v>57.2</v>
      </c>
      <c r="L58" s="497" t="s">
        <v>438</v>
      </c>
      <c r="M58" s="497" t="s">
        <v>438</v>
      </c>
      <c r="N58" s="491"/>
      <c r="O58" s="497" t="s">
        <v>438</v>
      </c>
      <c r="P58" s="430">
        <f t="shared" si="0"/>
        <v>94.176000000000016</v>
      </c>
    </row>
    <row r="59" spans="1:16" s="414" customFormat="1" ht="30" customHeight="1">
      <c r="A59" s="212" t="s">
        <v>466</v>
      </c>
      <c r="B59" s="210" t="s">
        <v>332</v>
      </c>
      <c r="C59" s="201"/>
      <c r="D59" s="525"/>
      <c r="E59" s="506"/>
      <c r="F59" s="493"/>
      <c r="G59" s="500"/>
      <c r="H59" s="526"/>
      <c r="I59" s="526"/>
      <c r="J59" s="419"/>
      <c r="K59" s="491"/>
      <c r="L59" s="419"/>
      <c r="M59" s="419"/>
      <c r="N59" s="491"/>
      <c r="O59" s="491"/>
      <c r="P59" s="201"/>
    </row>
    <row r="60" spans="1:16" s="414" customFormat="1" ht="30" customHeight="1">
      <c r="A60" s="179" t="s">
        <v>219</v>
      </c>
      <c r="B60" s="208" t="s">
        <v>333</v>
      </c>
      <c r="C60" s="180" t="s">
        <v>269</v>
      </c>
      <c r="D60" s="497" t="s">
        <v>438</v>
      </c>
      <c r="E60" s="497" t="s">
        <v>438</v>
      </c>
      <c r="F60" s="497" t="s">
        <v>438</v>
      </c>
      <c r="G60" s="497" t="s">
        <v>438</v>
      </c>
      <c r="H60" s="497" t="s">
        <v>438</v>
      </c>
      <c r="I60" s="497" t="s">
        <v>438</v>
      </c>
      <c r="J60" s="497" t="s">
        <v>438</v>
      </c>
      <c r="K60" s="497" t="s">
        <v>438</v>
      </c>
      <c r="L60" s="497" t="s">
        <v>438</v>
      </c>
      <c r="M60" s="497" t="s">
        <v>438</v>
      </c>
      <c r="N60" s="497" t="s">
        <v>438</v>
      </c>
      <c r="O60" s="497" t="s">
        <v>438</v>
      </c>
      <c r="P60" s="497" t="s">
        <v>438</v>
      </c>
    </row>
    <row r="61" spans="1:16" s="414" customFormat="1" ht="30" customHeight="1">
      <c r="A61" s="179" t="s">
        <v>220</v>
      </c>
      <c r="B61" s="213" t="s">
        <v>334</v>
      </c>
      <c r="C61" s="180" t="s">
        <v>269</v>
      </c>
      <c r="D61" s="497" t="s">
        <v>438</v>
      </c>
      <c r="E61" s="497" t="s">
        <v>438</v>
      </c>
      <c r="F61" s="497" t="s">
        <v>438</v>
      </c>
      <c r="G61" s="497" t="s">
        <v>438</v>
      </c>
      <c r="H61" s="497" t="s">
        <v>438</v>
      </c>
      <c r="I61" s="497" t="s">
        <v>438</v>
      </c>
      <c r="J61" s="497" t="s">
        <v>438</v>
      </c>
      <c r="K61" s="497" t="s">
        <v>438</v>
      </c>
      <c r="L61" s="497" t="s">
        <v>438</v>
      </c>
      <c r="M61" s="497" t="s">
        <v>438</v>
      </c>
      <c r="N61" s="497" t="s">
        <v>438</v>
      </c>
      <c r="O61" s="497" t="s">
        <v>438</v>
      </c>
      <c r="P61" s="497" t="s">
        <v>438</v>
      </c>
    </row>
    <row r="62" spans="1:16" ht="15.75" customHeight="1">
      <c r="A62" s="179">
        <v>3</v>
      </c>
      <c r="B62" s="213" t="s">
        <v>335</v>
      </c>
      <c r="C62" s="180" t="s">
        <v>269</v>
      </c>
      <c r="D62" s="497" t="s">
        <v>438</v>
      </c>
      <c r="E62" s="497" t="s">
        <v>438</v>
      </c>
      <c r="F62" s="497" t="s">
        <v>438</v>
      </c>
      <c r="G62" s="497" t="s">
        <v>438</v>
      </c>
      <c r="H62" s="497" t="s">
        <v>438</v>
      </c>
      <c r="I62" s="497" t="s">
        <v>438</v>
      </c>
      <c r="J62" s="497" t="s">
        <v>438</v>
      </c>
      <c r="K62" s="497" t="s">
        <v>438</v>
      </c>
      <c r="L62" s="497" t="s">
        <v>438</v>
      </c>
      <c r="M62" s="497" t="s">
        <v>438</v>
      </c>
      <c r="N62" s="497" t="s">
        <v>438</v>
      </c>
      <c r="O62" s="497" t="s">
        <v>438</v>
      </c>
      <c r="P62" s="497" t="s">
        <v>438</v>
      </c>
    </row>
    <row r="64" spans="1:16">
      <c r="B64" s="417" t="s">
        <v>630</v>
      </c>
    </row>
  </sheetData>
  <mergeCells count="8">
    <mergeCell ref="A2:P2"/>
    <mergeCell ref="A3:P3"/>
    <mergeCell ref="A5:A6"/>
    <mergeCell ref="B5:B6"/>
    <mergeCell ref="C5:C6"/>
    <mergeCell ref="D5:I5"/>
    <mergeCell ref="J5:O5"/>
    <mergeCell ref="P5:P6"/>
  </mergeCells>
  <printOptions horizontalCentered="1"/>
  <pageMargins left="0.27" right="0.19685039370078741" top="0.78740157480314965" bottom="0.39370078740157483" header="0.51181102362204722" footer="0.51181102362204722"/>
  <pageSetup paperSize="9" scale="85"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4"/>
  </sheetPr>
  <dimension ref="A2:J112"/>
  <sheetViews>
    <sheetView zoomScale="90" zoomScaleNormal="90" workbookViewId="0">
      <selection activeCell="H54" sqref="H54"/>
    </sheetView>
  </sheetViews>
  <sheetFormatPr defaultColWidth="9.140625" defaultRowHeight="12.75"/>
  <cols>
    <col min="1" max="1" width="5.85546875" style="528" customWidth="1"/>
    <col min="2" max="2" width="14.7109375" style="528" customWidth="1"/>
    <col min="3" max="3" width="8.42578125" style="528" customWidth="1"/>
    <col min="4" max="6" width="14.7109375" style="528" customWidth="1"/>
    <col min="7" max="7" width="14.140625" style="528" customWidth="1"/>
    <col min="8" max="8" width="13.42578125" style="528" customWidth="1"/>
    <col min="9" max="9" width="11.42578125" style="528" bestFit="1" customWidth="1"/>
    <col min="10" max="10" width="9.28515625" style="528" bestFit="1" customWidth="1"/>
    <col min="11" max="16384" width="9.140625" style="528"/>
  </cols>
  <sheetData>
    <row r="2" spans="1:8" s="173" customFormat="1" ht="15.75">
      <c r="A2" s="173" t="s">
        <v>631</v>
      </c>
      <c r="F2" s="434"/>
    </row>
    <row r="3" spans="1:8" ht="21" customHeight="1">
      <c r="A3" s="1143" t="s">
        <v>632</v>
      </c>
      <c r="B3" s="1143"/>
      <c r="C3" s="1143"/>
      <c r="D3" s="1143"/>
      <c r="E3" s="1143"/>
      <c r="F3" s="1143"/>
      <c r="G3" s="1143"/>
      <c r="H3" s="1143"/>
    </row>
    <row r="4" spans="1:8" ht="18" customHeight="1">
      <c r="A4" s="1143" t="str">
        <f>'B1.donGia'!A2:L2</f>
        <v>ĐƠN GIÁ XÂY DỰNG CƠ SỞ DỮ LIỆU</v>
      </c>
      <c r="B4" s="1143"/>
      <c r="C4" s="1143"/>
      <c r="D4" s="1143"/>
      <c r="E4" s="1143"/>
      <c r="F4" s="1143"/>
      <c r="G4" s="1143"/>
      <c r="H4" s="1143"/>
    </row>
    <row r="5" spans="1:8" ht="12" customHeight="1">
      <c r="A5" s="178"/>
      <c r="B5" s="178"/>
      <c r="C5" s="178"/>
      <c r="D5" s="178"/>
      <c r="E5" s="178"/>
      <c r="F5" s="178"/>
      <c r="G5" s="178"/>
      <c r="H5" s="178"/>
    </row>
    <row r="6" spans="1:8" ht="26.25" customHeight="1">
      <c r="C6" s="1144" t="s">
        <v>633</v>
      </c>
      <c r="D6" s="1144"/>
      <c r="E6" s="1144"/>
      <c r="F6" s="529">
        <v>1300000</v>
      </c>
      <c r="G6" s="530" t="s">
        <v>634</v>
      </c>
    </row>
    <row r="7" spans="1:8" ht="20.25" customHeight="1">
      <c r="C7" s="1144" t="s">
        <v>635</v>
      </c>
      <c r="D7" s="1144"/>
      <c r="E7" s="1144"/>
      <c r="F7" s="529">
        <v>26</v>
      </c>
      <c r="G7" s="530" t="s">
        <v>258</v>
      </c>
    </row>
    <row r="8" spans="1:8" ht="15.75" customHeight="1">
      <c r="C8" s="531"/>
      <c r="D8" s="531"/>
      <c r="E8" s="531"/>
      <c r="F8" s="529"/>
      <c r="G8" s="530"/>
    </row>
    <row r="9" spans="1:8" s="533" customFormat="1" ht="41.25" customHeight="1">
      <c r="A9" s="532" t="s">
        <v>636</v>
      </c>
      <c r="B9" s="532" t="s">
        <v>393</v>
      </c>
      <c r="C9" s="532" t="s">
        <v>216</v>
      </c>
      <c r="D9" s="532" t="s">
        <v>637</v>
      </c>
      <c r="E9" s="532" t="s">
        <v>638</v>
      </c>
      <c r="F9" s="532" t="s">
        <v>753</v>
      </c>
      <c r="G9" s="532" t="s">
        <v>639</v>
      </c>
      <c r="H9" s="532" t="s">
        <v>640</v>
      </c>
    </row>
    <row r="10" spans="1:8" ht="18" hidden="1" customHeight="1">
      <c r="A10" s="534"/>
      <c r="B10" s="535" t="s">
        <v>641</v>
      </c>
      <c r="C10" s="534"/>
      <c r="D10" s="534"/>
      <c r="E10" s="534"/>
      <c r="F10" s="534"/>
      <c r="G10" s="534"/>
      <c r="H10" s="534" t="s">
        <v>642</v>
      </c>
    </row>
    <row r="11" spans="1:8" ht="18" hidden="1" customHeight="1">
      <c r="A11" s="536" t="s">
        <v>217</v>
      </c>
      <c r="B11" s="537" t="s">
        <v>259</v>
      </c>
      <c r="C11" s="538"/>
      <c r="D11" s="539"/>
      <c r="E11" s="539"/>
      <c r="F11" s="539"/>
      <c r="G11" s="539"/>
      <c r="H11" s="539"/>
    </row>
    <row r="12" spans="1:8" ht="18" hidden="1" customHeight="1">
      <c r="A12" s="540"/>
      <c r="B12" s="541">
        <v>1</v>
      </c>
      <c r="C12" s="542">
        <v>2.34</v>
      </c>
      <c r="D12" s="539">
        <f t="shared" ref="D12:D32" si="0">$F$6*C12</f>
        <v>3042000</v>
      </c>
      <c r="E12" s="539">
        <f>D12*0.11</f>
        <v>334620</v>
      </c>
      <c r="F12" s="539">
        <f>D12*0.19</f>
        <v>577980</v>
      </c>
      <c r="G12" s="539">
        <f>SUM(D12:F12)</f>
        <v>3954600</v>
      </c>
      <c r="H12" s="537">
        <f>G12/26</f>
        <v>152100</v>
      </c>
    </row>
    <row r="13" spans="1:8" ht="18" hidden="1" customHeight="1">
      <c r="A13" s="540"/>
      <c r="B13" s="541">
        <v>2</v>
      </c>
      <c r="C13" s="541" t="s">
        <v>643</v>
      </c>
      <c r="D13" s="539" t="e">
        <f t="shared" si="0"/>
        <v>#VALUE!</v>
      </c>
      <c r="E13" s="539" t="e">
        <f t="shared" ref="E13:E32" si="1">D13*0.11</f>
        <v>#VALUE!</v>
      </c>
      <c r="F13" s="539" t="e">
        <f t="shared" ref="F13:F32" si="2">D13*0.19</f>
        <v>#VALUE!</v>
      </c>
      <c r="G13" s="539" t="e">
        <f t="shared" ref="G13:G32" si="3">SUM(D13:F13)</f>
        <v>#VALUE!</v>
      </c>
      <c r="H13" s="537" t="e">
        <f t="shared" ref="H13:H32" si="4">G13/26</f>
        <v>#VALUE!</v>
      </c>
    </row>
    <row r="14" spans="1:8" ht="18" hidden="1" customHeight="1">
      <c r="A14" s="540"/>
      <c r="B14" s="541">
        <v>3</v>
      </c>
      <c r="C14" s="541" t="s">
        <v>644</v>
      </c>
      <c r="D14" s="539" t="e">
        <f t="shared" si="0"/>
        <v>#VALUE!</v>
      </c>
      <c r="E14" s="539" t="e">
        <f t="shared" si="1"/>
        <v>#VALUE!</v>
      </c>
      <c r="F14" s="539" t="e">
        <f t="shared" si="2"/>
        <v>#VALUE!</v>
      </c>
      <c r="G14" s="539" t="e">
        <f t="shared" si="3"/>
        <v>#VALUE!</v>
      </c>
      <c r="H14" s="537" t="e">
        <f t="shared" si="4"/>
        <v>#VALUE!</v>
      </c>
    </row>
    <row r="15" spans="1:8" ht="18" hidden="1" customHeight="1">
      <c r="A15" s="540"/>
      <c r="B15" s="541">
        <v>4</v>
      </c>
      <c r="C15" s="541" t="s">
        <v>645</v>
      </c>
      <c r="D15" s="539" t="e">
        <f t="shared" si="0"/>
        <v>#VALUE!</v>
      </c>
      <c r="E15" s="539" t="e">
        <f t="shared" si="1"/>
        <v>#VALUE!</v>
      </c>
      <c r="F15" s="539" t="e">
        <f t="shared" si="2"/>
        <v>#VALUE!</v>
      </c>
      <c r="G15" s="539" t="e">
        <f t="shared" si="3"/>
        <v>#VALUE!</v>
      </c>
      <c r="H15" s="537" t="e">
        <f t="shared" si="4"/>
        <v>#VALUE!</v>
      </c>
    </row>
    <row r="16" spans="1:8" ht="18" hidden="1" customHeight="1">
      <c r="A16" s="540"/>
      <c r="B16" s="541">
        <v>5</v>
      </c>
      <c r="C16" s="541" t="s">
        <v>646</v>
      </c>
      <c r="D16" s="539" t="e">
        <f t="shared" si="0"/>
        <v>#VALUE!</v>
      </c>
      <c r="E16" s="539" t="e">
        <f t="shared" si="1"/>
        <v>#VALUE!</v>
      </c>
      <c r="F16" s="539" t="e">
        <f t="shared" si="2"/>
        <v>#VALUE!</v>
      </c>
      <c r="G16" s="539" t="e">
        <f t="shared" si="3"/>
        <v>#VALUE!</v>
      </c>
      <c r="H16" s="537" t="e">
        <f t="shared" si="4"/>
        <v>#VALUE!</v>
      </c>
    </row>
    <row r="17" spans="1:10" ht="18" hidden="1" customHeight="1">
      <c r="A17" s="540"/>
      <c r="B17" s="541">
        <v>6</v>
      </c>
      <c r="C17" s="541" t="s">
        <v>647</v>
      </c>
      <c r="D17" s="539" t="e">
        <f t="shared" si="0"/>
        <v>#VALUE!</v>
      </c>
      <c r="E17" s="539" t="e">
        <f t="shared" si="1"/>
        <v>#VALUE!</v>
      </c>
      <c r="F17" s="539" t="e">
        <f t="shared" si="2"/>
        <v>#VALUE!</v>
      </c>
      <c r="G17" s="539" t="e">
        <f t="shared" si="3"/>
        <v>#VALUE!</v>
      </c>
      <c r="H17" s="537" t="e">
        <f t="shared" si="4"/>
        <v>#VALUE!</v>
      </c>
    </row>
    <row r="18" spans="1:10" ht="18" hidden="1" customHeight="1">
      <c r="A18" s="540"/>
      <c r="B18" s="541">
        <v>7</v>
      </c>
      <c r="C18" s="542">
        <v>4.2</v>
      </c>
      <c r="D18" s="539">
        <f t="shared" si="0"/>
        <v>5460000</v>
      </c>
      <c r="E18" s="539">
        <f t="shared" si="1"/>
        <v>600600</v>
      </c>
      <c r="F18" s="539">
        <f t="shared" si="2"/>
        <v>1037400</v>
      </c>
      <c r="G18" s="539">
        <f t="shared" si="3"/>
        <v>7098000</v>
      </c>
      <c r="H18" s="537">
        <f t="shared" si="4"/>
        <v>273000</v>
      </c>
    </row>
    <row r="19" spans="1:10" ht="18" hidden="1" customHeight="1">
      <c r="A19" s="540"/>
      <c r="B19" s="541">
        <v>8</v>
      </c>
      <c r="C19" s="541" t="s">
        <v>648</v>
      </c>
      <c r="D19" s="539" t="e">
        <f t="shared" si="0"/>
        <v>#VALUE!</v>
      </c>
      <c r="E19" s="539" t="e">
        <f t="shared" si="1"/>
        <v>#VALUE!</v>
      </c>
      <c r="F19" s="539" t="e">
        <f t="shared" si="2"/>
        <v>#VALUE!</v>
      </c>
      <c r="G19" s="539" t="e">
        <f t="shared" si="3"/>
        <v>#VALUE!</v>
      </c>
      <c r="H19" s="537" t="e">
        <f t="shared" si="4"/>
        <v>#VALUE!</v>
      </c>
    </row>
    <row r="20" spans="1:10" ht="18" hidden="1" customHeight="1">
      <c r="A20" s="536" t="s">
        <v>132</v>
      </c>
      <c r="B20" s="543" t="s">
        <v>260</v>
      </c>
      <c r="C20" s="541"/>
      <c r="D20" s="539">
        <f t="shared" si="0"/>
        <v>0</v>
      </c>
      <c r="E20" s="539"/>
      <c r="F20" s="539">
        <f t="shared" si="2"/>
        <v>0</v>
      </c>
      <c r="G20" s="539">
        <f t="shared" si="3"/>
        <v>0</v>
      </c>
      <c r="H20" s="537">
        <f t="shared" si="4"/>
        <v>0</v>
      </c>
    </row>
    <row r="21" spans="1:10" ht="18" hidden="1" customHeight="1">
      <c r="A21" s="540"/>
      <c r="B21" s="541">
        <v>3</v>
      </c>
      <c r="C21" s="541" t="s">
        <v>649</v>
      </c>
      <c r="D21" s="539">
        <f t="shared" si="0"/>
        <v>2834000</v>
      </c>
      <c r="E21" s="539">
        <f t="shared" si="1"/>
        <v>311740</v>
      </c>
      <c r="F21" s="539">
        <f t="shared" si="2"/>
        <v>538460</v>
      </c>
      <c r="G21" s="539">
        <f t="shared" si="3"/>
        <v>3684200</v>
      </c>
      <c r="H21" s="537">
        <f t="shared" si="4"/>
        <v>141700</v>
      </c>
    </row>
    <row r="22" spans="1:10" ht="18" hidden="1" customHeight="1">
      <c r="A22" s="540"/>
      <c r="B22" s="541">
        <v>4</v>
      </c>
      <c r="C22" s="541" t="s">
        <v>650</v>
      </c>
      <c r="D22" s="539">
        <f t="shared" si="0"/>
        <v>3081000</v>
      </c>
      <c r="E22" s="539">
        <f t="shared" si="1"/>
        <v>338910</v>
      </c>
      <c r="F22" s="539">
        <f t="shared" si="2"/>
        <v>585390</v>
      </c>
      <c r="G22" s="539">
        <f t="shared" si="3"/>
        <v>4005300</v>
      </c>
      <c r="H22" s="537">
        <f t="shared" si="4"/>
        <v>154050</v>
      </c>
      <c r="I22" s="544">
        <f>H22+H24*2+H28</f>
        <v>739700</v>
      </c>
      <c r="J22" s="528">
        <v>1.8</v>
      </c>
    </row>
    <row r="23" spans="1:10" ht="18" hidden="1" customHeight="1">
      <c r="A23" s="540"/>
      <c r="B23" s="541">
        <v>5</v>
      </c>
      <c r="C23" s="541" t="s">
        <v>651</v>
      </c>
      <c r="D23" s="539">
        <f t="shared" si="0"/>
        <v>3328000</v>
      </c>
      <c r="E23" s="539">
        <f t="shared" si="1"/>
        <v>366080</v>
      </c>
      <c r="F23" s="539">
        <f t="shared" si="2"/>
        <v>632320</v>
      </c>
      <c r="G23" s="539">
        <f t="shared" si="3"/>
        <v>4326400</v>
      </c>
      <c r="H23" s="537">
        <f t="shared" si="4"/>
        <v>166400</v>
      </c>
      <c r="I23" s="544">
        <v>30000</v>
      </c>
      <c r="J23" s="544">
        <v>3</v>
      </c>
    </row>
    <row r="24" spans="1:10" ht="18" hidden="1" customHeight="1">
      <c r="A24" s="540"/>
      <c r="B24" s="541">
        <v>6</v>
      </c>
      <c r="C24" s="541" t="s">
        <v>652</v>
      </c>
      <c r="D24" s="539">
        <f t="shared" si="0"/>
        <v>3575000</v>
      </c>
      <c r="E24" s="539">
        <f t="shared" si="1"/>
        <v>393250</v>
      </c>
      <c r="F24" s="539">
        <f t="shared" si="2"/>
        <v>679250</v>
      </c>
      <c r="G24" s="539">
        <f t="shared" si="3"/>
        <v>4647500</v>
      </c>
      <c r="H24" s="537">
        <f t="shared" si="4"/>
        <v>178750</v>
      </c>
    </row>
    <row r="25" spans="1:10" ht="18" hidden="1" customHeight="1">
      <c r="A25" s="540"/>
      <c r="B25" s="541">
        <v>7</v>
      </c>
      <c r="C25" s="541" t="s">
        <v>653</v>
      </c>
      <c r="D25" s="539">
        <f t="shared" si="0"/>
        <v>3822000</v>
      </c>
      <c r="E25" s="539">
        <f t="shared" si="1"/>
        <v>420420</v>
      </c>
      <c r="F25" s="539">
        <f t="shared" si="2"/>
        <v>726180</v>
      </c>
      <c r="G25" s="539">
        <f t="shared" si="3"/>
        <v>4968600</v>
      </c>
      <c r="H25" s="537">
        <f t="shared" si="4"/>
        <v>191100</v>
      </c>
    </row>
    <row r="26" spans="1:10" ht="18" hidden="1" customHeight="1">
      <c r="A26" s="540"/>
      <c r="B26" s="541">
        <v>8</v>
      </c>
      <c r="C26" s="541" t="s">
        <v>654</v>
      </c>
      <c r="D26" s="539">
        <f t="shared" si="0"/>
        <v>4069000</v>
      </c>
      <c r="E26" s="539">
        <f t="shared" si="1"/>
        <v>447590</v>
      </c>
      <c r="F26" s="539">
        <f t="shared" si="2"/>
        <v>773110</v>
      </c>
      <c r="G26" s="539">
        <f t="shared" si="3"/>
        <v>5289700</v>
      </c>
      <c r="H26" s="537">
        <f t="shared" si="4"/>
        <v>203450</v>
      </c>
    </row>
    <row r="27" spans="1:10" ht="18" hidden="1" customHeight="1">
      <c r="A27" s="540"/>
      <c r="B27" s="541">
        <v>9</v>
      </c>
      <c r="C27" s="541" t="s">
        <v>655</v>
      </c>
      <c r="D27" s="539">
        <f t="shared" si="0"/>
        <v>4316000</v>
      </c>
      <c r="E27" s="539">
        <f t="shared" si="1"/>
        <v>474760</v>
      </c>
      <c r="F27" s="539">
        <f t="shared" si="2"/>
        <v>820040</v>
      </c>
      <c r="G27" s="539">
        <f t="shared" si="3"/>
        <v>5610800</v>
      </c>
      <c r="H27" s="537">
        <f t="shared" si="4"/>
        <v>215800</v>
      </c>
    </row>
    <row r="28" spans="1:10" ht="18" hidden="1" customHeight="1">
      <c r="A28" s="540"/>
      <c r="B28" s="541">
        <v>10</v>
      </c>
      <c r="C28" s="541" t="s">
        <v>656</v>
      </c>
      <c r="D28" s="539">
        <f t="shared" si="0"/>
        <v>4563000</v>
      </c>
      <c r="E28" s="539">
        <f t="shared" si="1"/>
        <v>501930</v>
      </c>
      <c r="F28" s="539">
        <f t="shared" si="2"/>
        <v>866970</v>
      </c>
      <c r="G28" s="539">
        <f t="shared" si="3"/>
        <v>5931900</v>
      </c>
      <c r="H28" s="537">
        <f t="shared" si="4"/>
        <v>228150</v>
      </c>
    </row>
    <row r="29" spans="1:10" ht="18" hidden="1" customHeight="1">
      <c r="A29" s="540"/>
      <c r="B29" s="541">
        <v>11</v>
      </c>
      <c r="C29" s="541" t="s">
        <v>657</v>
      </c>
      <c r="D29" s="539">
        <f t="shared" si="0"/>
        <v>4810000</v>
      </c>
      <c r="E29" s="539">
        <f t="shared" si="1"/>
        <v>529100</v>
      </c>
      <c r="F29" s="539">
        <f t="shared" si="2"/>
        <v>913900</v>
      </c>
      <c r="G29" s="539">
        <f t="shared" si="3"/>
        <v>6253000</v>
      </c>
      <c r="H29" s="537">
        <f t="shared" si="4"/>
        <v>240500</v>
      </c>
    </row>
    <row r="30" spans="1:10" ht="18" hidden="1" customHeight="1">
      <c r="A30" s="540"/>
      <c r="B30" s="541">
        <v>12</v>
      </c>
      <c r="C30" s="541" t="s">
        <v>218</v>
      </c>
      <c r="D30" s="539">
        <f t="shared" si="0"/>
        <v>5057000</v>
      </c>
      <c r="E30" s="539">
        <f t="shared" si="1"/>
        <v>556270</v>
      </c>
      <c r="F30" s="539">
        <f t="shared" si="2"/>
        <v>960830</v>
      </c>
      <c r="G30" s="539">
        <f t="shared" si="3"/>
        <v>6574100</v>
      </c>
      <c r="H30" s="537">
        <f>G30/26</f>
        <v>252850</v>
      </c>
    </row>
    <row r="31" spans="1:10" ht="18" hidden="1" customHeight="1">
      <c r="A31" s="536" t="s">
        <v>98</v>
      </c>
      <c r="B31" s="543" t="s">
        <v>261</v>
      </c>
      <c r="C31" s="541"/>
      <c r="D31" s="539">
        <f t="shared" si="0"/>
        <v>0</v>
      </c>
      <c r="E31" s="539">
        <f t="shared" si="1"/>
        <v>0</v>
      </c>
      <c r="F31" s="539">
        <f t="shared" si="2"/>
        <v>0</v>
      </c>
      <c r="G31" s="539">
        <f t="shared" si="3"/>
        <v>0</v>
      </c>
      <c r="H31" s="537">
        <f t="shared" si="4"/>
        <v>0</v>
      </c>
    </row>
    <row r="32" spans="1:10" ht="18" hidden="1" customHeight="1">
      <c r="A32" s="540"/>
      <c r="B32" s="541">
        <v>3</v>
      </c>
      <c r="C32" s="541" t="s">
        <v>658</v>
      </c>
      <c r="D32" s="539">
        <f t="shared" si="0"/>
        <v>3965000</v>
      </c>
      <c r="E32" s="539">
        <f t="shared" si="1"/>
        <v>436150</v>
      </c>
      <c r="F32" s="539">
        <f t="shared" si="2"/>
        <v>753350</v>
      </c>
      <c r="G32" s="539">
        <f t="shared" si="3"/>
        <v>5154500</v>
      </c>
      <c r="H32" s="537">
        <f t="shared" si="4"/>
        <v>198250</v>
      </c>
    </row>
    <row r="33" spans="1:8" ht="26.25" customHeight="1">
      <c r="A33" s="536"/>
      <c r="B33" s="545" t="s">
        <v>659</v>
      </c>
      <c r="C33" s="538"/>
      <c r="D33" s="539"/>
      <c r="E33" s="539"/>
      <c r="F33" s="539"/>
      <c r="G33" s="539"/>
      <c r="H33" s="537"/>
    </row>
    <row r="34" spans="1:8" ht="18" customHeight="1">
      <c r="A34" s="536" t="s">
        <v>217</v>
      </c>
      <c r="B34" s="537" t="s">
        <v>259</v>
      </c>
      <c r="C34" s="538"/>
      <c r="D34" s="539"/>
      <c r="E34" s="539"/>
      <c r="F34" s="539"/>
      <c r="G34" s="539"/>
      <c r="H34" s="537"/>
    </row>
    <row r="35" spans="1:8" ht="18" customHeight="1">
      <c r="A35" s="540"/>
      <c r="B35" s="541">
        <v>1</v>
      </c>
      <c r="C35" s="542">
        <f>C12</f>
        <v>2.34</v>
      </c>
      <c r="D35" s="546">
        <f>$F$6*C35</f>
        <v>3042000</v>
      </c>
      <c r="E35" s="547">
        <f>D35*0.11</f>
        <v>334620</v>
      </c>
      <c r="F35" s="547">
        <f>D35*0.235</f>
        <v>714870</v>
      </c>
      <c r="G35" s="547">
        <f>SUM(D35:F35)</f>
        <v>4091490</v>
      </c>
      <c r="H35" s="548">
        <f>G35/$F$7</f>
        <v>157365</v>
      </c>
    </row>
    <row r="36" spans="1:8" ht="18" customHeight="1">
      <c r="A36" s="540"/>
      <c r="B36" s="541">
        <v>2</v>
      </c>
      <c r="C36" s="542">
        <v>2.67</v>
      </c>
      <c r="D36" s="546">
        <f>$F$6*C36</f>
        <v>3471000</v>
      </c>
      <c r="E36" s="547">
        <f t="shared" ref="E36:E49" si="5">D36*0.11</f>
        <v>381810</v>
      </c>
      <c r="F36" s="547">
        <f>D36*0.235</f>
        <v>815685</v>
      </c>
      <c r="G36" s="547">
        <f t="shared" ref="G36:G49" si="6">SUM(D36:F36)</f>
        <v>4668495</v>
      </c>
      <c r="H36" s="548">
        <f>G36/$F$7</f>
        <v>179557.5</v>
      </c>
    </row>
    <row r="37" spans="1:8" ht="18" customHeight="1">
      <c r="A37" s="540"/>
      <c r="B37" s="541">
        <v>3</v>
      </c>
      <c r="C37" s="542">
        <v>3</v>
      </c>
      <c r="D37" s="546">
        <f>$F$6*C37</f>
        <v>3900000</v>
      </c>
      <c r="E37" s="547">
        <f t="shared" si="5"/>
        <v>429000</v>
      </c>
      <c r="F37" s="547">
        <f>D37*0.235</f>
        <v>916500</v>
      </c>
      <c r="G37" s="547">
        <f t="shared" si="6"/>
        <v>5245500</v>
      </c>
      <c r="H37" s="548">
        <f>G37/$F$7</f>
        <v>201750</v>
      </c>
    </row>
    <row r="38" spans="1:8" ht="18" customHeight="1">
      <c r="A38" s="540"/>
      <c r="B38" s="541">
        <v>4</v>
      </c>
      <c r="C38" s="542">
        <v>3.33</v>
      </c>
      <c r="D38" s="546">
        <f>$F$6*C38</f>
        <v>4329000</v>
      </c>
      <c r="E38" s="547">
        <f t="shared" si="5"/>
        <v>476190</v>
      </c>
      <c r="F38" s="547">
        <f>D38*0.235</f>
        <v>1017315</v>
      </c>
      <c r="G38" s="547">
        <f t="shared" si="6"/>
        <v>5822505</v>
      </c>
      <c r="H38" s="548">
        <f>G38/$F$7</f>
        <v>223942.5</v>
      </c>
    </row>
    <row r="39" spans="1:8" ht="18" hidden="1" customHeight="1">
      <c r="A39" s="549" t="s">
        <v>132</v>
      </c>
      <c r="B39" s="550" t="s">
        <v>260</v>
      </c>
      <c r="C39" s="551"/>
      <c r="D39" s="552"/>
      <c r="E39" s="552"/>
      <c r="F39" s="552">
        <f t="shared" ref="F39:F49" si="7">D39*0.19</f>
        <v>0</v>
      </c>
      <c r="G39" s="552">
        <f t="shared" si="6"/>
        <v>0</v>
      </c>
      <c r="H39" s="553">
        <f t="shared" ref="H39:H51" si="8">G39/26</f>
        <v>0</v>
      </c>
    </row>
    <row r="40" spans="1:8" ht="18" hidden="1" customHeight="1">
      <c r="A40" s="554"/>
      <c r="B40" s="555">
        <v>3</v>
      </c>
      <c r="C40" s="551" t="str">
        <f t="shared" ref="C40:C49" si="9">C21</f>
        <v>2,18</v>
      </c>
      <c r="D40" s="552">
        <f t="shared" ref="D40:D51" si="10">$F$6*C40</f>
        <v>2834000</v>
      </c>
      <c r="E40" s="552">
        <f t="shared" si="5"/>
        <v>311740</v>
      </c>
      <c r="F40" s="552">
        <f t="shared" si="7"/>
        <v>538460</v>
      </c>
      <c r="G40" s="552">
        <f t="shared" si="6"/>
        <v>3684200</v>
      </c>
      <c r="H40" s="553">
        <f t="shared" si="8"/>
        <v>141700</v>
      </c>
    </row>
    <row r="41" spans="1:8" ht="18" hidden="1" customHeight="1">
      <c r="A41" s="554"/>
      <c r="B41" s="555">
        <v>4</v>
      </c>
      <c r="C41" s="551" t="str">
        <f t="shared" si="9"/>
        <v>2,37</v>
      </c>
      <c r="D41" s="552">
        <f t="shared" si="10"/>
        <v>3081000</v>
      </c>
      <c r="E41" s="552">
        <f t="shared" si="5"/>
        <v>338910</v>
      </c>
      <c r="F41" s="552">
        <f t="shared" si="7"/>
        <v>585390</v>
      </c>
      <c r="G41" s="552">
        <f t="shared" si="6"/>
        <v>4005300</v>
      </c>
      <c r="H41" s="553">
        <f t="shared" si="8"/>
        <v>154050</v>
      </c>
    </row>
    <row r="42" spans="1:8" ht="18" hidden="1" customHeight="1">
      <c r="A42" s="554"/>
      <c r="B42" s="555">
        <v>5</v>
      </c>
      <c r="C42" s="551" t="str">
        <f t="shared" si="9"/>
        <v>2,56</v>
      </c>
      <c r="D42" s="552">
        <f t="shared" si="10"/>
        <v>3328000</v>
      </c>
      <c r="E42" s="552">
        <f t="shared" si="5"/>
        <v>366080</v>
      </c>
      <c r="F42" s="552">
        <f t="shared" si="7"/>
        <v>632320</v>
      </c>
      <c r="G42" s="552">
        <f t="shared" si="6"/>
        <v>4326400</v>
      </c>
      <c r="H42" s="553">
        <f t="shared" si="8"/>
        <v>166400</v>
      </c>
    </row>
    <row r="43" spans="1:8" ht="18" hidden="1" customHeight="1">
      <c r="A43" s="554"/>
      <c r="B43" s="555">
        <v>6</v>
      </c>
      <c r="C43" s="551" t="str">
        <f t="shared" si="9"/>
        <v>2,75</v>
      </c>
      <c r="D43" s="552">
        <f t="shared" si="10"/>
        <v>3575000</v>
      </c>
      <c r="E43" s="552">
        <f t="shared" si="5"/>
        <v>393250</v>
      </c>
      <c r="F43" s="552">
        <f t="shared" si="7"/>
        <v>679250</v>
      </c>
      <c r="G43" s="552">
        <f t="shared" si="6"/>
        <v>4647500</v>
      </c>
      <c r="H43" s="553">
        <f t="shared" si="8"/>
        <v>178750</v>
      </c>
    </row>
    <row r="44" spans="1:8" ht="18" hidden="1" customHeight="1">
      <c r="A44" s="554"/>
      <c r="B44" s="555">
        <v>7</v>
      </c>
      <c r="C44" s="551" t="str">
        <f t="shared" si="9"/>
        <v>2,94</v>
      </c>
      <c r="D44" s="552">
        <f t="shared" si="10"/>
        <v>3822000</v>
      </c>
      <c r="E44" s="552">
        <f t="shared" si="5"/>
        <v>420420</v>
      </c>
      <c r="F44" s="552">
        <f t="shared" si="7"/>
        <v>726180</v>
      </c>
      <c r="G44" s="552">
        <f t="shared" si="6"/>
        <v>4968600</v>
      </c>
      <c r="H44" s="553">
        <f t="shared" si="8"/>
        <v>191100</v>
      </c>
    </row>
    <row r="45" spans="1:8" ht="18" hidden="1" customHeight="1">
      <c r="A45" s="554"/>
      <c r="B45" s="555">
        <v>8</v>
      </c>
      <c r="C45" s="551" t="str">
        <f t="shared" si="9"/>
        <v>3,13</v>
      </c>
      <c r="D45" s="552">
        <f t="shared" si="10"/>
        <v>4069000</v>
      </c>
      <c r="E45" s="552">
        <f t="shared" si="5"/>
        <v>447590</v>
      </c>
      <c r="F45" s="552">
        <f t="shared" si="7"/>
        <v>773110</v>
      </c>
      <c r="G45" s="552">
        <f t="shared" si="6"/>
        <v>5289700</v>
      </c>
      <c r="H45" s="553">
        <f t="shared" si="8"/>
        <v>203450</v>
      </c>
    </row>
    <row r="46" spans="1:8" ht="18" hidden="1" customHeight="1">
      <c r="A46" s="554"/>
      <c r="B46" s="555">
        <v>9</v>
      </c>
      <c r="C46" s="551" t="str">
        <f t="shared" si="9"/>
        <v>3,32</v>
      </c>
      <c r="D46" s="552">
        <f t="shared" si="10"/>
        <v>4316000</v>
      </c>
      <c r="E46" s="552">
        <f t="shared" si="5"/>
        <v>474760</v>
      </c>
      <c r="F46" s="552">
        <f t="shared" si="7"/>
        <v>820040</v>
      </c>
      <c r="G46" s="552">
        <f t="shared" si="6"/>
        <v>5610800</v>
      </c>
      <c r="H46" s="553">
        <f t="shared" si="8"/>
        <v>215800</v>
      </c>
    </row>
    <row r="47" spans="1:8" ht="18" hidden="1" customHeight="1">
      <c r="A47" s="554"/>
      <c r="B47" s="555">
        <v>10</v>
      </c>
      <c r="C47" s="551" t="str">
        <f t="shared" si="9"/>
        <v>3,51</v>
      </c>
      <c r="D47" s="552">
        <f t="shared" si="10"/>
        <v>4563000</v>
      </c>
      <c r="E47" s="552">
        <f t="shared" si="5"/>
        <v>501930</v>
      </c>
      <c r="F47" s="552">
        <f t="shared" si="7"/>
        <v>866970</v>
      </c>
      <c r="G47" s="552">
        <f t="shared" si="6"/>
        <v>5931900</v>
      </c>
      <c r="H47" s="553">
        <f t="shared" si="8"/>
        <v>228150</v>
      </c>
    </row>
    <row r="48" spans="1:8" ht="18" hidden="1" customHeight="1">
      <c r="A48" s="554"/>
      <c r="B48" s="555">
        <v>11</v>
      </c>
      <c r="C48" s="556" t="str">
        <f t="shared" si="9"/>
        <v>3,70</v>
      </c>
      <c r="D48" s="552">
        <f t="shared" si="10"/>
        <v>4810000</v>
      </c>
      <c r="E48" s="552">
        <f t="shared" si="5"/>
        <v>529100</v>
      </c>
      <c r="F48" s="552">
        <f t="shared" si="7"/>
        <v>913900</v>
      </c>
      <c r="G48" s="552">
        <f t="shared" si="6"/>
        <v>6253000</v>
      </c>
      <c r="H48" s="553">
        <f t="shared" si="8"/>
        <v>240500</v>
      </c>
    </row>
    <row r="49" spans="1:8" ht="18" hidden="1" customHeight="1">
      <c r="A49" s="554"/>
      <c r="B49" s="555">
        <v>12</v>
      </c>
      <c r="C49" s="551" t="str">
        <f t="shared" si="9"/>
        <v>3,89</v>
      </c>
      <c r="D49" s="552">
        <f t="shared" si="10"/>
        <v>5057000</v>
      </c>
      <c r="E49" s="552">
        <f t="shared" si="5"/>
        <v>556270</v>
      </c>
      <c r="F49" s="552">
        <f t="shared" si="7"/>
        <v>960830</v>
      </c>
      <c r="G49" s="552">
        <f t="shared" si="6"/>
        <v>6574100</v>
      </c>
      <c r="H49" s="553">
        <f t="shared" si="8"/>
        <v>252850</v>
      </c>
    </row>
    <row r="50" spans="1:8" ht="29.25" hidden="1" customHeight="1">
      <c r="A50" s="557"/>
      <c r="B50" s="558" t="s">
        <v>660</v>
      </c>
      <c r="C50" s="557"/>
      <c r="D50" s="557"/>
      <c r="E50" s="557"/>
      <c r="F50" s="559" t="s">
        <v>642</v>
      </c>
      <c r="G50" s="559" t="s">
        <v>642</v>
      </c>
      <c r="H50" s="560">
        <v>30000</v>
      </c>
    </row>
    <row r="51" spans="1:8" ht="29.25" hidden="1" customHeight="1">
      <c r="A51" s="561"/>
      <c r="B51" s="562" t="s">
        <v>661</v>
      </c>
      <c r="C51" s="561">
        <v>0.1</v>
      </c>
      <c r="D51" s="563">
        <f t="shared" si="10"/>
        <v>130000</v>
      </c>
      <c r="E51" s="563">
        <v>0</v>
      </c>
      <c r="F51" s="563">
        <f>D51*0.19</f>
        <v>24700</v>
      </c>
      <c r="G51" s="563">
        <f>SUM(D51:F51)</f>
        <v>154700</v>
      </c>
      <c r="H51" s="564">
        <f t="shared" si="8"/>
        <v>5950</v>
      </c>
    </row>
    <row r="52" spans="1:8" ht="16.5">
      <c r="A52" s="565"/>
      <c r="B52" s="565"/>
      <c r="C52" s="565"/>
      <c r="D52" s="565"/>
      <c r="E52" s="565"/>
      <c r="F52" s="565"/>
      <c r="G52" s="565"/>
      <c r="H52" s="565"/>
    </row>
    <row r="53" spans="1:8" ht="16.5">
      <c r="A53" s="565"/>
      <c r="B53" s="565"/>
      <c r="C53" s="565"/>
      <c r="D53" s="565"/>
      <c r="E53" s="565"/>
      <c r="F53" s="565"/>
      <c r="G53" s="565"/>
      <c r="H53" s="565"/>
    </row>
    <row r="54" spans="1:8" ht="16.5">
      <c r="A54" s="565"/>
      <c r="B54" s="565"/>
      <c r="C54" s="565"/>
      <c r="D54" s="565"/>
      <c r="E54" s="565"/>
      <c r="F54" s="565"/>
      <c r="G54" s="565"/>
      <c r="H54" s="565"/>
    </row>
    <row r="55" spans="1:8" ht="16.5">
      <c r="A55" s="565"/>
      <c r="B55" s="565"/>
      <c r="C55" s="565"/>
      <c r="D55" s="565"/>
      <c r="E55" s="565"/>
      <c r="F55" s="565"/>
      <c r="G55" s="565"/>
      <c r="H55" s="565"/>
    </row>
    <row r="56" spans="1:8" ht="16.5">
      <c r="A56" s="565"/>
      <c r="B56" s="565"/>
      <c r="C56" s="565"/>
      <c r="D56" s="565"/>
      <c r="E56" s="565"/>
      <c r="F56" s="565"/>
      <c r="G56" s="565"/>
      <c r="H56" s="565"/>
    </row>
    <row r="57" spans="1:8" ht="16.5">
      <c r="A57" s="565"/>
      <c r="B57" s="565"/>
      <c r="C57" s="565"/>
      <c r="D57" s="565"/>
      <c r="E57" s="565"/>
      <c r="F57" s="565"/>
      <c r="G57" s="565"/>
      <c r="H57" s="565"/>
    </row>
    <row r="58" spans="1:8" ht="16.5">
      <c r="A58" s="565"/>
      <c r="B58" s="565"/>
      <c r="C58" s="565"/>
      <c r="D58" s="565"/>
      <c r="E58" s="565"/>
      <c r="F58" s="565"/>
      <c r="G58" s="565"/>
      <c r="H58" s="565"/>
    </row>
    <row r="59" spans="1:8" ht="16.5">
      <c r="A59" s="565"/>
      <c r="B59" s="565"/>
      <c r="C59" s="565"/>
      <c r="D59" s="565"/>
      <c r="E59" s="565"/>
      <c r="F59" s="565"/>
      <c r="G59" s="565"/>
      <c r="H59" s="565"/>
    </row>
    <row r="60" spans="1:8" ht="16.5">
      <c r="A60" s="565"/>
      <c r="B60" s="565"/>
      <c r="C60" s="565"/>
      <c r="D60" s="565"/>
      <c r="E60" s="565"/>
      <c r="F60" s="565"/>
      <c r="G60" s="565"/>
      <c r="H60" s="565"/>
    </row>
    <row r="61" spans="1:8" ht="16.5">
      <c r="A61" s="565"/>
      <c r="B61" s="565"/>
      <c r="C61" s="565"/>
      <c r="D61" s="565"/>
      <c r="E61" s="565"/>
      <c r="F61" s="565"/>
      <c r="G61" s="565"/>
      <c r="H61" s="565"/>
    </row>
    <row r="62" spans="1:8" ht="16.5">
      <c r="A62" s="565"/>
      <c r="B62" s="565"/>
      <c r="C62" s="565"/>
      <c r="D62" s="565"/>
      <c r="E62" s="565"/>
      <c r="F62" s="565"/>
      <c r="G62" s="565"/>
      <c r="H62" s="565"/>
    </row>
    <row r="63" spans="1:8" ht="16.5">
      <c r="A63" s="565"/>
      <c r="B63" s="565"/>
      <c r="C63" s="565"/>
      <c r="D63" s="565"/>
      <c r="E63" s="565"/>
      <c r="F63" s="565"/>
      <c r="G63" s="565"/>
      <c r="H63" s="565"/>
    </row>
    <row r="64" spans="1:8" ht="16.5">
      <c r="A64" s="565"/>
      <c r="B64" s="565"/>
      <c r="C64" s="565"/>
      <c r="D64" s="565"/>
      <c r="E64" s="565"/>
      <c r="F64" s="565"/>
      <c r="G64" s="565"/>
      <c r="H64" s="565"/>
    </row>
    <row r="65" spans="1:8" ht="16.5">
      <c r="A65" s="565"/>
      <c r="B65" s="565"/>
      <c r="C65" s="565"/>
      <c r="D65" s="565"/>
      <c r="E65" s="565"/>
      <c r="F65" s="565"/>
      <c r="G65" s="565"/>
      <c r="H65" s="565"/>
    </row>
    <row r="66" spans="1:8" ht="16.5">
      <c r="A66" s="565"/>
      <c r="B66" s="565"/>
      <c r="C66" s="565"/>
      <c r="D66" s="565"/>
      <c r="E66" s="565"/>
      <c r="F66" s="565"/>
      <c r="G66" s="565"/>
      <c r="H66" s="565"/>
    </row>
    <row r="67" spans="1:8" ht="16.5">
      <c r="A67" s="565"/>
      <c r="B67" s="565"/>
      <c r="C67" s="565"/>
      <c r="D67" s="565"/>
      <c r="E67" s="565"/>
      <c r="F67" s="565"/>
      <c r="G67" s="565"/>
      <c r="H67" s="565"/>
    </row>
    <row r="68" spans="1:8" ht="16.5">
      <c r="A68" s="565"/>
      <c r="B68" s="565"/>
      <c r="C68" s="565"/>
      <c r="D68" s="565"/>
      <c r="E68" s="565"/>
      <c r="F68" s="565"/>
      <c r="G68" s="565"/>
      <c r="H68" s="565"/>
    </row>
    <row r="69" spans="1:8" ht="16.5">
      <c r="A69" s="565"/>
      <c r="B69" s="565"/>
      <c r="C69" s="565"/>
      <c r="D69" s="565"/>
      <c r="E69" s="565"/>
      <c r="F69" s="565"/>
      <c r="G69" s="565"/>
      <c r="H69" s="565"/>
    </row>
    <row r="70" spans="1:8" ht="16.5">
      <c r="A70" s="565"/>
      <c r="B70" s="565"/>
      <c r="C70" s="565"/>
      <c r="D70" s="565"/>
      <c r="E70" s="565"/>
      <c r="F70" s="565"/>
      <c r="G70" s="565"/>
      <c r="H70" s="565"/>
    </row>
    <row r="71" spans="1:8" ht="16.5">
      <c r="A71" s="565"/>
      <c r="B71" s="565"/>
      <c r="C71" s="565"/>
      <c r="D71" s="565"/>
      <c r="E71" s="565"/>
      <c r="F71" s="565"/>
      <c r="G71" s="565"/>
      <c r="H71" s="565"/>
    </row>
    <row r="72" spans="1:8" ht="16.5">
      <c r="A72" s="565"/>
      <c r="B72" s="565"/>
      <c r="C72" s="565"/>
      <c r="D72" s="565"/>
      <c r="E72" s="565"/>
      <c r="F72" s="565"/>
      <c r="G72" s="565"/>
      <c r="H72" s="565"/>
    </row>
    <row r="73" spans="1:8" ht="16.5">
      <c r="A73" s="565"/>
      <c r="B73" s="565"/>
      <c r="C73" s="565"/>
      <c r="D73" s="565"/>
      <c r="E73" s="565"/>
      <c r="F73" s="565"/>
      <c r="G73" s="565"/>
      <c r="H73" s="565"/>
    </row>
    <row r="74" spans="1:8" ht="16.5">
      <c r="A74" s="565"/>
      <c r="B74" s="565"/>
      <c r="C74" s="565"/>
      <c r="D74" s="565"/>
      <c r="E74" s="565"/>
      <c r="F74" s="565"/>
      <c r="G74" s="565"/>
      <c r="H74" s="565"/>
    </row>
    <row r="75" spans="1:8" ht="16.5">
      <c r="A75" s="565"/>
      <c r="B75" s="565"/>
      <c r="C75" s="565"/>
      <c r="D75" s="565"/>
      <c r="E75" s="565"/>
      <c r="F75" s="565"/>
      <c r="G75" s="565"/>
      <c r="H75" s="565"/>
    </row>
    <row r="76" spans="1:8" ht="16.5">
      <c r="A76" s="565"/>
      <c r="B76" s="565"/>
      <c r="C76" s="565"/>
      <c r="D76" s="565"/>
      <c r="E76" s="565"/>
      <c r="F76" s="565"/>
      <c r="G76" s="565"/>
      <c r="H76" s="565"/>
    </row>
    <row r="77" spans="1:8" ht="16.5">
      <c r="A77" s="565"/>
      <c r="B77" s="565"/>
      <c r="C77" s="565"/>
      <c r="D77" s="565"/>
      <c r="E77" s="565"/>
      <c r="F77" s="565"/>
      <c r="G77" s="565"/>
      <c r="H77" s="565"/>
    </row>
    <row r="78" spans="1:8" ht="16.5">
      <c r="A78" s="565"/>
      <c r="B78" s="565"/>
      <c r="C78" s="565"/>
      <c r="D78" s="565"/>
      <c r="E78" s="565"/>
      <c r="F78" s="565"/>
      <c r="G78" s="565"/>
      <c r="H78" s="565"/>
    </row>
    <row r="79" spans="1:8" ht="16.5">
      <c r="A79" s="565"/>
      <c r="B79" s="565"/>
      <c r="C79" s="565"/>
      <c r="D79" s="565"/>
      <c r="E79" s="565"/>
      <c r="F79" s="565"/>
      <c r="G79" s="565"/>
      <c r="H79" s="565"/>
    </row>
    <row r="80" spans="1:8" ht="16.5">
      <c r="A80" s="565"/>
      <c r="B80" s="565"/>
      <c r="C80" s="565"/>
      <c r="D80" s="565"/>
      <c r="E80" s="565"/>
      <c r="F80" s="565"/>
      <c r="G80" s="565"/>
      <c r="H80" s="565"/>
    </row>
    <row r="81" spans="1:8" ht="16.5">
      <c r="A81" s="565"/>
      <c r="B81" s="565"/>
      <c r="C81" s="565"/>
      <c r="D81" s="565"/>
      <c r="E81" s="565"/>
      <c r="F81" s="565"/>
      <c r="G81" s="565"/>
      <c r="H81" s="565"/>
    </row>
    <row r="82" spans="1:8" ht="16.5">
      <c r="A82" s="565"/>
      <c r="B82" s="565"/>
      <c r="C82" s="565"/>
      <c r="D82" s="565"/>
      <c r="E82" s="565"/>
      <c r="F82" s="565"/>
      <c r="G82" s="565"/>
      <c r="H82" s="565"/>
    </row>
    <row r="83" spans="1:8" ht="16.5">
      <c r="A83" s="565"/>
      <c r="B83" s="565"/>
      <c r="C83" s="565"/>
      <c r="D83" s="565"/>
      <c r="E83" s="565"/>
      <c r="F83" s="565"/>
      <c r="G83" s="565"/>
      <c r="H83" s="565"/>
    </row>
    <row r="84" spans="1:8" ht="16.5">
      <c r="A84" s="565"/>
      <c r="B84" s="565"/>
      <c r="C84" s="565"/>
      <c r="D84" s="565"/>
      <c r="E84" s="565"/>
      <c r="F84" s="565"/>
      <c r="G84" s="565"/>
      <c r="H84" s="565"/>
    </row>
    <row r="85" spans="1:8" ht="16.5">
      <c r="A85" s="565"/>
      <c r="B85" s="565"/>
      <c r="C85" s="565"/>
      <c r="D85" s="565"/>
      <c r="E85" s="565"/>
      <c r="F85" s="565"/>
      <c r="G85" s="565"/>
      <c r="H85" s="565"/>
    </row>
    <row r="86" spans="1:8" ht="16.5">
      <c r="A86" s="565"/>
      <c r="B86" s="565"/>
      <c r="C86" s="565"/>
      <c r="D86" s="565"/>
      <c r="E86" s="565"/>
      <c r="F86" s="565"/>
      <c r="G86" s="565"/>
      <c r="H86" s="565"/>
    </row>
    <row r="87" spans="1:8" ht="16.5">
      <c r="A87" s="565"/>
      <c r="B87" s="565"/>
      <c r="C87" s="565"/>
      <c r="D87" s="565"/>
      <c r="E87" s="565"/>
      <c r="F87" s="565"/>
      <c r="G87" s="565"/>
      <c r="H87" s="565"/>
    </row>
    <row r="88" spans="1:8" ht="16.5">
      <c r="A88" s="565"/>
      <c r="B88" s="565"/>
      <c r="C88" s="565"/>
      <c r="D88" s="565"/>
      <c r="E88" s="565"/>
      <c r="F88" s="565"/>
      <c r="G88" s="565"/>
      <c r="H88" s="565"/>
    </row>
    <row r="89" spans="1:8" ht="16.5">
      <c r="A89" s="565"/>
      <c r="B89" s="565"/>
      <c r="C89" s="565"/>
      <c r="D89" s="565"/>
      <c r="E89" s="565"/>
      <c r="F89" s="565"/>
      <c r="G89" s="565"/>
      <c r="H89" s="565"/>
    </row>
    <row r="90" spans="1:8" ht="16.5">
      <c r="A90" s="565"/>
      <c r="B90" s="565"/>
      <c r="C90" s="565"/>
      <c r="D90" s="565"/>
      <c r="E90" s="565"/>
      <c r="F90" s="565"/>
      <c r="G90" s="565"/>
      <c r="H90" s="565"/>
    </row>
    <row r="91" spans="1:8" ht="16.5">
      <c r="A91" s="565"/>
      <c r="B91" s="565"/>
      <c r="C91" s="565"/>
      <c r="D91" s="565"/>
      <c r="E91" s="565"/>
      <c r="F91" s="565"/>
      <c r="G91" s="565"/>
      <c r="H91" s="565"/>
    </row>
    <row r="92" spans="1:8" ht="16.5">
      <c r="A92" s="565"/>
      <c r="B92" s="565"/>
      <c r="C92" s="565"/>
      <c r="D92" s="565"/>
      <c r="E92" s="565"/>
      <c r="F92" s="565"/>
      <c r="G92" s="565"/>
      <c r="H92" s="565"/>
    </row>
    <row r="93" spans="1:8" ht="16.5">
      <c r="A93" s="565"/>
      <c r="B93" s="565"/>
      <c r="C93" s="565"/>
      <c r="D93" s="565"/>
      <c r="E93" s="565"/>
      <c r="F93" s="565"/>
      <c r="G93" s="565"/>
      <c r="H93" s="565"/>
    </row>
    <row r="94" spans="1:8" ht="16.5">
      <c r="A94" s="565"/>
      <c r="B94" s="565"/>
      <c r="C94" s="565"/>
      <c r="D94" s="565"/>
      <c r="E94" s="565"/>
      <c r="F94" s="565"/>
      <c r="G94" s="565"/>
      <c r="H94" s="565"/>
    </row>
    <row r="95" spans="1:8" ht="16.5">
      <c r="A95" s="565"/>
      <c r="B95" s="565"/>
      <c r="C95" s="565"/>
      <c r="D95" s="565"/>
      <c r="E95" s="565"/>
      <c r="F95" s="565"/>
      <c r="G95" s="565"/>
      <c r="H95" s="565"/>
    </row>
    <row r="96" spans="1:8" ht="16.5">
      <c r="A96" s="565"/>
      <c r="B96" s="565"/>
      <c r="C96" s="565"/>
      <c r="D96" s="565"/>
      <c r="E96" s="565"/>
      <c r="F96" s="565"/>
      <c r="G96" s="565"/>
      <c r="H96" s="565"/>
    </row>
    <row r="97" spans="1:8" ht="16.5">
      <c r="A97" s="565"/>
      <c r="B97" s="565"/>
      <c r="C97" s="565"/>
      <c r="D97" s="565"/>
      <c r="E97" s="565"/>
      <c r="F97" s="565"/>
      <c r="G97" s="565"/>
      <c r="H97" s="565"/>
    </row>
    <row r="98" spans="1:8" ht="16.5">
      <c r="A98" s="565"/>
      <c r="B98" s="565"/>
      <c r="C98" s="565"/>
      <c r="D98" s="565"/>
      <c r="E98" s="565"/>
      <c r="F98" s="565"/>
      <c r="G98" s="565"/>
      <c r="H98" s="565"/>
    </row>
    <row r="99" spans="1:8" ht="16.5">
      <c r="A99" s="565"/>
      <c r="B99" s="565"/>
      <c r="C99" s="565"/>
      <c r="D99" s="565"/>
      <c r="E99" s="565"/>
      <c r="F99" s="565"/>
      <c r="G99" s="565"/>
      <c r="H99" s="565"/>
    </row>
    <row r="100" spans="1:8" ht="16.5">
      <c r="A100" s="565"/>
      <c r="B100" s="565"/>
      <c r="C100" s="565"/>
      <c r="D100" s="565"/>
      <c r="E100" s="565"/>
      <c r="F100" s="565"/>
      <c r="G100" s="565"/>
      <c r="H100" s="565"/>
    </row>
    <row r="101" spans="1:8" ht="16.5">
      <c r="A101" s="565"/>
      <c r="B101" s="565"/>
      <c r="C101" s="565"/>
      <c r="D101" s="565"/>
      <c r="E101" s="565"/>
      <c r="F101" s="565"/>
      <c r="G101" s="565"/>
      <c r="H101" s="565"/>
    </row>
    <row r="102" spans="1:8" ht="16.5">
      <c r="A102" s="565"/>
      <c r="B102" s="565"/>
      <c r="C102" s="565"/>
      <c r="D102" s="565"/>
      <c r="E102" s="565"/>
      <c r="F102" s="565"/>
      <c r="G102" s="565"/>
      <c r="H102" s="565"/>
    </row>
    <row r="103" spans="1:8" ht="16.5">
      <c r="A103" s="565"/>
      <c r="B103" s="565"/>
      <c r="C103" s="565"/>
      <c r="D103" s="565"/>
      <c r="E103" s="565"/>
      <c r="F103" s="565"/>
      <c r="G103" s="565"/>
      <c r="H103" s="565"/>
    </row>
    <row r="104" spans="1:8" ht="16.5">
      <c r="A104" s="565"/>
      <c r="B104" s="565"/>
      <c r="C104" s="565"/>
      <c r="D104" s="565"/>
      <c r="E104" s="565"/>
      <c r="F104" s="565"/>
      <c r="G104" s="565"/>
      <c r="H104" s="565"/>
    </row>
    <row r="105" spans="1:8" ht="16.5">
      <c r="A105" s="565"/>
      <c r="B105" s="565"/>
      <c r="C105" s="565"/>
      <c r="D105" s="565"/>
      <c r="E105" s="565"/>
      <c r="F105" s="565"/>
      <c r="G105" s="565"/>
      <c r="H105" s="565"/>
    </row>
    <row r="106" spans="1:8" ht="16.5">
      <c r="A106" s="565"/>
      <c r="B106" s="565"/>
      <c r="C106" s="565"/>
      <c r="D106" s="565"/>
      <c r="E106" s="565"/>
      <c r="F106" s="565"/>
      <c r="G106" s="565"/>
      <c r="H106" s="565"/>
    </row>
    <row r="107" spans="1:8" ht="16.5">
      <c r="A107" s="565"/>
      <c r="B107" s="565"/>
      <c r="C107" s="565"/>
      <c r="D107" s="565"/>
      <c r="E107" s="565"/>
      <c r="F107" s="565"/>
      <c r="G107" s="565"/>
      <c r="H107" s="565"/>
    </row>
    <row r="108" spans="1:8" ht="16.5">
      <c r="A108" s="565"/>
      <c r="B108" s="565"/>
      <c r="C108" s="565"/>
      <c r="D108" s="565"/>
      <c r="E108" s="565"/>
      <c r="F108" s="565"/>
      <c r="G108" s="565"/>
      <c r="H108" s="565"/>
    </row>
    <row r="109" spans="1:8" ht="16.5">
      <c r="A109" s="565"/>
      <c r="B109" s="565"/>
      <c r="C109" s="565"/>
      <c r="D109" s="565"/>
      <c r="E109" s="565"/>
      <c r="F109" s="565"/>
      <c r="G109" s="565"/>
      <c r="H109" s="565"/>
    </row>
    <row r="110" spans="1:8" ht="16.5">
      <c r="A110" s="565"/>
      <c r="B110" s="565"/>
      <c r="C110" s="565"/>
      <c r="D110" s="565"/>
      <c r="E110" s="565"/>
      <c r="F110" s="565"/>
      <c r="G110" s="565"/>
      <c r="H110" s="565"/>
    </row>
    <row r="111" spans="1:8" ht="16.5">
      <c r="A111" s="565"/>
      <c r="B111" s="565"/>
      <c r="C111" s="565"/>
      <c r="D111" s="565"/>
      <c r="E111" s="565"/>
      <c r="F111" s="565"/>
      <c r="G111" s="565"/>
      <c r="H111" s="565"/>
    </row>
    <row r="112" spans="1:8" ht="16.5">
      <c r="A112" s="565"/>
      <c r="B112" s="565"/>
      <c r="C112" s="565"/>
      <c r="D112" s="565"/>
      <c r="E112" s="565"/>
      <c r="F112" s="565"/>
      <c r="G112" s="565"/>
      <c r="H112" s="565"/>
    </row>
  </sheetData>
  <mergeCells count="4">
    <mergeCell ref="A3:H3"/>
    <mergeCell ref="A4:H4"/>
    <mergeCell ref="C6:E6"/>
    <mergeCell ref="C7:E7"/>
  </mergeCells>
  <printOptions horizontalCentered="1"/>
  <pageMargins left="0.24" right="0.196850393700787" top="0.78740157480314998" bottom="0.78740157480314998" header="0.31496062992126" footer="0.31496062992126"/>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4"/>
  </sheetPr>
  <dimension ref="A1:L48"/>
  <sheetViews>
    <sheetView workbookViewId="0">
      <selection activeCell="B16" sqref="B16"/>
    </sheetView>
  </sheetViews>
  <sheetFormatPr defaultColWidth="9.140625" defaultRowHeight="15"/>
  <cols>
    <col min="1" max="1" width="11.42578125" style="579" customWidth="1"/>
    <col min="2" max="2" width="31.7109375" style="579" customWidth="1"/>
    <col min="3" max="3" width="11.42578125" style="579" customWidth="1"/>
    <col min="4" max="4" width="20.42578125" style="579" customWidth="1"/>
    <col min="5" max="5" width="10.42578125" style="579" customWidth="1"/>
    <col min="6" max="7" width="9.140625" style="579"/>
    <col min="8" max="9" width="0" style="579" hidden="1" customWidth="1"/>
    <col min="10" max="10" width="9.42578125" style="579" hidden="1" customWidth="1"/>
    <col min="11" max="12" width="0" style="579" hidden="1" customWidth="1"/>
    <col min="13" max="16384" width="9.140625" style="579"/>
  </cols>
  <sheetData>
    <row r="1" spans="1:12" s="173" customFormat="1" ht="15.75">
      <c r="A1" s="173" t="s">
        <v>662</v>
      </c>
      <c r="F1" s="434"/>
    </row>
    <row r="2" spans="1:12" s="252" customFormat="1" ht="17.25" customHeight="1">
      <c r="A2" s="1143" t="s">
        <v>663</v>
      </c>
      <c r="B2" s="1143"/>
      <c r="C2" s="1143"/>
      <c r="D2" s="1143"/>
    </row>
    <row r="3" spans="1:12" s="252" customFormat="1" ht="21.75" customHeight="1"/>
    <row r="4" spans="1:12" s="533" customFormat="1" ht="41.25" customHeight="1">
      <c r="A4" s="532" t="s">
        <v>1</v>
      </c>
      <c r="B4" s="532" t="s">
        <v>241</v>
      </c>
      <c r="C4" s="532" t="s">
        <v>227</v>
      </c>
      <c r="D4" s="532" t="s">
        <v>664</v>
      </c>
      <c r="H4" s="458"/>
      <c r="I4" s="458"/>
      <c r="J4" s="458"/>
      <c r="K4" s="458"/>
      <c r="L4" s="458"/>
    </row>
    <row r="5" spans="1:12" s="252" customFormat="1" ht="18" hidden="1" customHeight="1">
      <c r="A5" s="534"/>
      <c r="B5" s="535" t="s">
        <v>641</v>
      </c>
      <c r="C5" s="534"/>
      <c r="D5" s="534"/>
      <c r="H5" s="438"/>
      <c r="I5" s="438"/>
      <c r="J5" s="438"/>
      <c r="K5" s="438"/>
      <c r="L5" s="438"/>
    </row>
    <row r="6" spans="1:12" s="252" customFormat="1" ht="18" hidden="1" customHeight="1">
      <c r="A6" s="536" t="s">
        <v>217</v>
      </c>
      <c r="B6" s="566" t="s">
        <v>259</v>
      </c>
      <c r="C6" s="567"/>
      <c r="D6" s="568"/>
    </row>
    <row r="7" spans="1:12" s="252" customFormat="1" ht="18" hidden="1" customHeight="1">
      <c r="A7" s="540"/>
      <c r="B7" s="569">
        <v>1</v>
      </c>
      <c r="C7" s="570">
        <v>2.34</v>
      </c>
      <c r="D7" s="568" t="e">
        <f>#REF!*C7</f>
        <v>#REF!</v>
      </c>
    </row>
    <row r="8" spans="1:12" s="252" customFormat="1" ht="18" hidden="1" customHeight="1">
      <c r="A8" s="540"/>
      <c r="B8" s="569">
        <v>2</v>
      </c>
      <c r="C8" s="569" t="s">
        <v>643</v>
      </c>
      <c r="D8" s="568" t="e">
        <f>#REF!*C8</f>
        <v>#REF!</v>
      </c>
    </row>
    <row r="9" spans="1:12" s="252" customFormat="1" ht="18" hidden="1" customHeight="1">
      <c r="A9" s="540"/>
      <c r="B9" s="569">
        <v>3</v>
      </c>
      <c r="C9" s="569" t="s">
        <v>644</v>
      </c>
      <c r="D9" s="568" t="e">
        <f>#REF!*C9</f>
        <v>#REF!</v>
      </c>
    </row>
    <row r="10" spans="1:12" s="252" customFormat="1" ht="18" hidden="1" customHeight="1">
      <c r="A10" s="540"/>
      <c r="B10" s="569">
        <v>4</v>
      </c>
      <c r="C10" s="569" t="s">
        <v>645</v>
      </c>
      <c r="D10" s="568" t="e">
        <f>#REF!*C10</f>
        <v>#REF!</v>
      </c>
    </row>
    <row r="11" spans="1:12" s="252" customFormat="1" ht="18" hidden="1" customHeight="1">
      <c r="A11" s="540"/>
      <c r="B11" s="569">
        <v>5</v>
      </c>
      <c r="C11" s="569" t="s">
        <v>646</v>
      </c>
      <c r="D11" s="568" t="e">
        <f>#REF!*C11</f>
        <v>#REF!</v>
      </c>
    </row>
    <row r="12" spans="1:12" s="252" customFormat="1" ht="18" hidden="1" customHeight="1">
      <c r="A12" s="540"/>
      <c r="B12" s="569">
        <v>6</v>
      </c>
      <c r="C12" s="569" t="s">
        <v>647</v>
      </c>
      <c r="D12" s="568" t="e">
        <f>#REF!*C12</f>
        <v>#REF!</v>
      </c>
    </row>
    <row r="13" spans="1:12" s="252" customFormat="1" ht="18" hidden="1" customHeight="1">
      <c r="A13" s="540"/>
      <c r="B13" s="569">
        <v>7</v>
      </c>
      <c r="C13" s="570">
        <v>4.2</v>
      </c>
      <c r="D13" s="568" t="e">
        <f>#REF!*C13</f>
        <v>#REF!</v>
      </c>
    </row>
    <row r="14" spans="1:12" s="252" customFormat="1" ht="18" hidden="1" customHeight="1">
      <c r="A14" s="540"/>
      <c r="B14" s="569">
        <v>8</v>
      </c>
      <c r="C14" s="569" t="s">
        <v>648</v>
      </c>
      <c r="D14" s="568" t="e">
        <f>#REF!*C14</f>
        <v>#REF!</v>
      </c>
    </row>
    <row r="15" spans="1:12" s="252" customFormat="1" ht="18" hidden="1" customHeight="1">
      <c r="A15" s="536" t="s">
        <v>132</v>
      </c>
      <c r="B15" s="571" t="s">
        <v>260</v>
      </c>
      <c r="C15" s="569"/>
      <c r="D15" s="568" t="e">
        <f>#REF!*C15</f>
        <v>#REF!</v>
      </c>
    </row>
    <row r="16" spans="1:12" s="252" customFormat="1" ht="18" hidden="1" customHeight="1">
      <c r="A16" s="540"/>
      <c r="B16" s="569">
        <v>3</v>
      </c>
      <c r="C16" s="569" t="s">
        <v>649</v>
      </c>
      <c r="D16" s="568" t="e">
        <f>#REF!*C16</f>
        <v>#REF!</v>
      </c>
    </row>
    <row r="17" spans="1:12" s="252" customFormat="1" ht="18" hidden="1" customHeight="1">
      <c r="A17" s="540"/>
      <c r="B17" s="569">
        <v>4</v>
      </c>
      <c r="C17" s="569" t="s">
        <v>650</v>
      </c>
      <c r="D17" s="568" t="e">
        <f>#REF!*C17</f>
        <v>#REF!</v>
      </c>
      <c r="E17" s="572" t="e">
        <f>#REF!+#REF!*2+#REF!</f>
        <v>#REF!</v>
      </c>
    </row>
    <row r="18" spans="1:12" s="252" customFormat="1" ht="18" hidden="1" customHeight="1">
      <c r="A18" s="540"/>
      <c r="B18" s="569">
        <v>5</v>
      </c>
      <c r="C18" s="569" t="s">
        <v>651</v>
      </c>
      <c r="D18" s="568" t="e">
        <f>#REF!*C18</f>
        <v>#REF!</v>
      </c>
      <c r="E18" s="572">
        <v>30000</v>
      </c>
    </row>
    <row r="19" spans="1:12" s="252" customFormat="1" ht="18" hidden="1" customHeight="1">
      <c r="A19" s="540"/>
      <c r="B19" s="569">
        <v>6</v>
      </c>
      <c r="C19" s="569" t="s">
        <v>652</v>
      </c>
      <c r="D19" s="568" t="e">
        <f>#REF!*C19</f>
        <v>#REF!</v>
      </c>
    </row>
    <row r="20" spans="1:12" s="252" customFormat="1" ht="18" hidden="1" customHeight="1">
      <c r="A20" s="540"/>
      <c r="B20" s="569">
        <v>7</v>
      </c>
      <c r="C20" s="569" t="s">
        <v>653</v>
      </c>
      <c r="D20" s="568" t="e">
        <f>#REF!*C20</f>
        <v>#REF!</v>
      </c>
    </row>
    <row r="21" spans="1:12" s="252" customFormat="1" ht="18" hidden="1" customHeight="1">
      <c r="A21" s="540"/>
      <c r="B21" s="569">
        <v>8</v>
      </c>
      <c r="C21" s="569" t="s">
        <v>654</v>
      </c>
      <c r="D21" s="568" t="e">
        <f>#REF!*C21</f>
        <v>#REF!</v>
      </c>
    </row>
    <row r="22" spans="1:12" s="252" customFormat="1" ht="18" hidden="1" customHeight="1">
      <c r="A22" s="540"/>
      <c r="B22" s="569">
        <v>9</v>
      </c>
      <c r="C22" s="569" t="s">
        <v>655</v>
      </c>
      <c r="D22" s="568" t="e">
        <f>#REF!*C22</f>
        <v>#REF!</v>
      </c>
    </row>
    <row r="23" spans="1:12" s="252" customFormat="1" ht="18" hidden="1" customHeight="1">
      <c r="A23" s="540"/>
      <c r="B23" s="569">
        <v>10</v>
      </c>
      <c r="C23" s="569" t="s">
        <v>656</v>
      </c>
      <c r="D23" s="568" t="e">
        <f>#REF!*C23</f>
        <v>#REF!</v>
      </c>
    </row>
    <row r="24" spans="1:12" s="252" customFormat="1" ht="18" hidden="1" customHeight="1">
      <c r="A24" s="540"/>
      <c r="B24" s="569">
        <v>11</v>
      </c>
      <c r="C24" s="569" t="s">
        <v>657</v>
      </c>
      <c r="D24" s="568" t="e">
        <f>#REF!*C24</f>
        <v>#REF!</v>
      </c>
    </row>
    <row r="25" spans="1:12" s="252" customFormat="1" ht="18" hidden="1" customHeight="1">
      <c r="A25" s="540"/>
      <c r="B25" s="569">
        <v>12</v>
      </c>
      <c r="C25" s="569" t="s">
        <v>218</v>
      </c>
      <c r="D25" s="568" t="e">
        <f>#REF!*C25</f>
        <v>#REF!</v>
      </c>
    </row>
    <row r="26" spans="1:12" s="252" customFormat="1" ht="18" hidden="1" customHeight="1">
      <c r="A26" s="536" t="s">
        <v>98</v>
      </c>
      <c r="B26" s="571" t="s">
        <v>261</v>
      </c>
      <c r="C26" s="569"/>
      <c r="D26" s="568" t="e">
        <f>#REF!*C26</f>
        <v>#REF!</v>
      </c>
    </row>
    <row r="27" spans="1:12" s="252" customFormat="1" ht="18" hidden="1" customHeight="1">
      <c r="A27" s="540"/>
      <c r="B27" s="569">
        <v>3</v>
      </c>
      <c r="C27" s="569" t="s">
        <v>658</v>
      </c>
      <c r="D27" s="568" t="e">
        <f>#REF!*C27</f>
        <v>#REF!</v>
      </c>
    </row>
    <row r="28" spans="1:12" s="252" customFormat="1" ht="18" customHeight="1">
      <c r="A28" s="1145" t="s">
        <v>665</v>
      </c>
      <c r="B28" s="1146"/>
      <c r="C28" s="1146"/>
      <c r="D28" s="1147"/>
      <c r="H28" s="438"/>
      <c r="I28" s="438"/>
      <c r="J28" s="438"/>
      <c r="K28" s="438"/>
      <c r="L28" s="438"/>
    </row>
    <row r="29" spans="1:12" s="252" customFormat="1" ht="18" customHeight="1">
      <c r="A29" s="458">
        <v>1</v>
      </c>
      <c r="B29" s="573" t="s">
        <v>598</v>
      </c>
      <c r="C29" s="540" t="s">
        <v>666</v>
      </c>
      <c r="D29" s="574">
        <v>150000</v>
      </c>
    </row>
    <row r="30" spans="1:12" s="252" customFormat="1" ht="18" customHeight="1">
      <c r="A30" s="458">
        <v>2</v>
      </c>
      <c r="B30" s="573" t="s">
        <v>255</v>
      </c>
      <c r="C30" s="540" t="s">
        <v>666</v>
      </c>
      <c r="D30" s="574">
        <v>500000</v>
      </c>
      <c r="J30" s="575"/>
    </row>
    <row r="31" spans="1:12" s="252" customFormat="1" ht="18" customHeight="1">
      <c r="A31" s="458">
        <v>3</v>
      </c>
      <c r="B31" s="576" t="s">
        <v>667</v>
      </c>
      <c r="C31" s="458" t="s">
        <v>666</v>
      </c>
      <c r="D31" s="577">
        <v>500000</v>
      </c>
      <c r="J31" s="578"/>
    </row>
    <row r="32" spans="1:12" s="252" customFormat="1" ht="18" customHeight="1">
      <c r="A32" s="458">
        <v>4</v>
      </c>
      <c r="B32" s="573" t="s">
        <v>668</v>
      </c>
      <c r="C32" s="540" t="s">
        <v>243</v>
      </c>
      <c r="D32" s="574">
        <v>60000</v>
      </c>
    </row>
    <row r="33" spans="1:4" s="252" customFormat="1" ht="18" customHeight="1">
      <c r="A33" s="458">
        <v>5</v>
      </c>
      <c r="B33" s="573" t="s">
        <v>601</v>
      </c>
      <c r="C33" s="540" t="s">
        <v>666</v>
      </c>
      <c r="D33" s="574">
        <v>500000</v>
      </c>
    </row>
    <row r="34" spans="1:4" s="252" customFormat="1" ht="18" customHeight="1">
      <c r="A34" s="458">
        <v>6</v>
      </c>
      <c r="B34" s="576" t="s">
        <v>602</v>
      </c>
      <c r="C34" s="458" t="s">
        <v>245</v>
      </c>
      <c r="D34" s="574">
        <v>1518</v>
      </c>
    </row>
    <row r="35" spans="1:4" ht="24" customHeight="1">
      <c r="A35" s="1148" t="s">
        <v>669</v>
      </c>
      <c r="B35" s="1148"/>
      <c r="C35" s="1148"/>
      <c r="D35" s="1148"/>
    </row>
    <row r="36" spans="1:4" s="252" customFormat="1" ht="18" customHeight="1">
      <c r="A36" s="458">
        <v>1</v>
      </c>
      <c r="B36" s="573" t="s">
        <v>608</v>
      </c>
      <c r="C36" s="540" t="s">
        <v>666</v>
      </c>
      <c r="D36" s="574">
        <v>8940000</v>
      </c>
    </row>
    <row r="37" spans="1:4" s="252" customFormat="1" ht="18" customHeight="1">
      <c r="A37" s="458">
        <v>2</v>
      </c>
      <c r="B37" s="573" t="s">
        <v>257</v>
      </c>
      <c r="C37" s="540" t="s">
        <v>666</v>
      </c>
      <c r="D37" s="574">
        <v>10000000</v>
      </c>
    </row>
    <row r="38" spans="1:4" s="252" customFormat="1" ht="18" customHeight="1">
      <c r="A38" s="458">
        <v>3</v>
      </c>
      <c r="B38" s="576" t="s">
        <v>609</v>
      </c>
      <c r="C38" s="458" t="s">
        <v>666</v>
      </c>
      <c r="D38" s="574">
        <v>12000000</v>
      </c>
    </row>
    <row r="39" spans="1:4" s="252" customFormat="1" ht="18" customHeight="1">
      <c r="A39" s="458">
        <v>4</v>
      </c>
      <c r="B39" s="573" t="s">
        <v>610</v>
      </c>
      <c r="C39" s="458" t="s">
        <v>666</v>
      </c>
      <c r="D39" s="574">
        <v>30000000</v>
      </c>
    </row>
    <row r="40" spans="1:4" s="252" customFormat="1" ht="18" customHeight="1">
      <c r="A40" s="458">
        <v>5</v>
      </c>
      <c r="B40" s="573" t="s">
        <v>611</v>
      </c>
      <c r="C40" s="458" t="s">
        <v>666</v>
      </c>
      <c r="D40" s="574">
        <v>10000000</v>
      </c>
    </row>
    <row r="41" spans="1:4" s="252" customFormat="1" ht="18" customHeight="1">
      <c r="A41" s="458">
        <v>6</v>
      </c>
      <c r="B41" s="573" t="s">
        <v>244</v>
      </c>
      <c r="C41" s="540" t="s">
        <v>245</v>
      </c>
      <c r="D41" s="574">
        <f>D34</f>
        <v>1518</v>
      </c>
    </row>
    <row r="42" spans="1:4" ht="24.75" customHeight="1">
      <c r="A42" s="1149" t="s">
        <v>670</v>
      </c>
      <c r="B42" s="1149"/>
      <c r="C42" s="1149"/>
      <c r="D42" s="1149"/>
    </row>
    <row r="43" spans="1:4" s="252" customFormat="1" ht="18" customHeight="1">
      <c r="A43" s="458">
        <v>1</v>
      </c>
      <c r="B43" s="573" t="s">
        <v>622</v>
      </c>
      <c r="C43" s="540" t="s">
        <v>671</v>
      </c>
      <c r="D43" s="574">
        <v>30000</v>
      </c>
    </row>
    <row r="44" spans="1:4" s="252" customFormat="1" ht="18" customHeight="1">
      <c r="A44" s="458">
        <v>2</v>
      </c>
      <c r="B44" s="573" t="s">
        <v>623</v>
      </c>
      <c r="C44" s="540" t="s">
        <v>672</v>
      </c>
      <c r="D44" s="574">
        <v>572000</v>
      </c>
    </row>
    <row r="45" spans="1:4" s="252" customFormat="1" ht="18" customHeight="1">
      <c r="A45" s="458">
        <v>3</v>
      </c>
      <c r="B45" s="576" t="s">
        <v>624</v>
      </c>
      <c r="C45" s="458" t="s">
        <v>672</v>
      </c>
      <c r="D45" s="574">
        <v>500000</v>
      </c>
    </row>
    <row r="46" spans="1:4" s="252" customFormat="1" ht="18" customHeight="1">
      <c r="A46" s="458">
        <v>4</v>
      </c>
      <c r="B46" s="573" t="s">
        <v>625</v>
      </c>
      <c r="C46" s="458" t="s">
        <v>242</v>
      </c>
      <c r="D46" s="574">
        <v>10000</v>
      </c>
    </row>
    <row r="47" spans="1:4" s="252" customFormat="1" ht="18" customHeight="1">
      <c r="A47" s="458">
        <v>5</v>
      </c>
      <c r="B47" s="576" t="s">
        <v>626</v>
      </c>
      <c r="C47" s="458" t="s">
        <v>666</v>
      </c>
      <c r="D47" s="574">
        <v>20000</v>
      </c>
    </row>
    <row r="48" spans="1:4" s="252" customFormat="1" ht="18" customHeight="1">
      <c r="A48" s="458">
        <v>6</v>
      </c>
      <c r="B48" s="580" t="s">
        <v>627</v>
      </c>
      <c r="C48" s="581" t="s">
        <v>666</v>
      </c>
      <c r="D48" s="582">
        <v>15000</v>
      </c>
    </row>
  </sheetData>
  <mergeCells count="4">
    <mergeCell ref="A2:D2"/>
    <mergeCell ref="A28:D28"/>
    <mergeCell ref="A35:D35"/>
    <mergeCell ref="A42:D42"/>
  </mergeCells>
  <printOptions horizontalCentered="1"/>
  <pageMargins left="0.98425196850393704" right="0.78740157480314965" top="0.98425196850393704" bottom="0.78740157480314965"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8"/>
  <sheetViews>
    <sheetView topLeftCell="A13" workbookViewId="0">
      <selection activeCell="F7" sqref="F7"/>
    </sheetView>
  </sheetViews>
  <sheetFormatPr defaultColWidth="8.85546875" defaultRowHeight="15"/>
  <cols>
    <col min="1" max="1" width="4.7109375" style="63" customWidth="1"/>
    <col min="2" max="2" width="32.42578125" style="63" customWidth="1"/>
    <col min="3" max="3" width="25.28515625" style="63" customWidth="1"/>
    <col min="4" max="4" width="16.85546875" style="63" customWidth="1"/>
    <col min="5" max="5" width="15" style="63" customWidth="1"/>
    <col min="6" max="6" width="48.42578125" style="63" customWidth="1"/>
    <col min="7" max="7" width="9.140625" style="63"/>
    <col min="8" max="8" width="11.28515625" style="63" bestFit="1" customWidth="1"/>
    <col min="9" max="256" width="9.140625" style="63"/>
    <col min="257" max="257" width="4.7109375" style="63" customWidth="1"/>
    <col min="258" max="258" width="40.7109375" style="63" customWidth="1"/>
    <col min="259" max="259" width="25.28515625" style="63" customWidth="1"/>
    <col min="260" max="260" width="19" style="63" customWidth="1"/>
    <col min="261" max="261" width="15" style="63" customWidth="1"/>
    <col min="262" max="262" width="31.7109375" style="63" customWidth="1"/>
    <col min="263" max="263" width="9.140625" style="63"/>
    <col min="264" max="264" width="11.28515625" style="63" bestFit="1" customWidth="1"/>
    <col min="265" max="512" width="9.140625" style="63"/>
    <col min="513" max="513" width="4.7109375" style="63" customWidth="1"/>
    <col min="514" max="514" width="40.7109375" style="63" customWidth="1"/>
    <col min="515" max="515" width="25.28515625" style="63" customWidth="1"/>
    <col min="516" max="516" width="19" style="63" customWidth="1"/>
    <col min="517" max="517" width="15" style="63" customWidth="1"/>
    <col min="518" max="518" width="31.7109375" style="63" customWidth="1"/>
    <col min="519" max="519" width="9.140625" style="63"/>
    <col min="520" max="520" width="11.28515625" style="63" bestFit="1" customWidth="1"/>
    <col min="521" max="768" width="9.140625" style="63"/>
    <col min="769" max="769" width="4.7109375" style="63" customWidth="1"/>
    <col min="770" max="770" width="40.7109375" style="63" customWidth="1"/>
    <col min="771" max="771" width="25.28515625" style="63" customWidth="1"/>
    <col min="772" max="772" width="19" style="63" customWidth="1"/>
    <col min="773" max="773" width="15" style="63" customWidth="1"/>
    <col min="774" max="774" width="31.7109375" style="63" customWidth="1"/>
    <col min="775" max="775" width="9.140625" style="63"/>
    <col min="776" max="776" width="11.28515625" style="63" bestFit="1" customWidth="1"/>
    <col min="777" max="1024" width="9.140625" style="63"/>
    <col min="1025" max="1025" width="4.7109375" style="63" customWidth="1"/>
    <col min="1026" max="1026" width="40.7109375" style="63" customWidth="1"/>
    <col min="1027" max="1027" width="25.28515625" style="63" customWidth="1"/>
    <col min="1028" max="1028" width="19" style="63" customWidth="1"/>
    <col min="1029" max="1029" width="15" style="63" customWidth="1"/>
    <col min="1030" max="1030" width="31.7109375" style="63" customWidth="1"/>
    <col min="1031" max="1031" width="9.140625" style="63"/>
    <col min="1032" max="1032" width="11.28515625" style="63" bestFit="1" customWidth="1"/>
    <col min="1033" max="1280" width="9.140625" style="63"/>
    <col min="1281" max="1281" width="4.7109375" style="63" customWidth="1"/>
    <col min="1282" max="1282" width="40.7109375" style="63" customWidth="1"/>
    <col min="1283" max="1283" width="25.28515625" style="63" customWidth="1"/>
    <col min="1284" max="1284" width="19" style="63" customWidth="1"/>
    <col min="1285" max="1285" width="15" style="63" customWidth="1"/>
    <col min="1286" max="1286" width="31.7109375" style="63" customWidth="1"/>
    <col min="1287" max="1287" width="9.140625" style="63"/>
    <col min="1288" max="1288" width="11.28515625" style="63" bestFit="1" customWidth="1"/>
    <col min="1289" max="1536" width="9.140625" style="63"/>
    <col min="1537" max="1537" width="4.7109375" style="63" customWidth="1"/>
    <col min="1538" max="1538" width="40.7109375" style="63" customWidth="1"/>
    <col min="1539" max="1539" width="25.28515625" style="63" customWidth="1"/>
    <col min="1540" max="1540" width="19" style="63" customWidth="1"/>
    <col min="1541" max="1541" width="15" style="63" customWidth="1"/>
    <col min="1542" max="1542" width="31.7109375" style="63" customWidth="1"/>
    <col min="1543" max="1543" width="9.140625" style="63"/>
    <col min="1544" max="1544" width="11.28515625" style="63" bestFit="1" customWidth="1"/>
    <col min="1545" max="1792" width="9.140625" style="63"/>
    <col min="1793" max="1793" width="4.7109375" style="63" customWidth="1"/>
    <col min="1794" max="1794" width="40.7109375" style="63" customWidth="1"/>
    <col min="1795" max="1795" width="25.28515625" style="63" customWidth="1"/>
    <col min="1796" max="1796" width="19" style="63" customWidth="1"/>
    <col min="1797" max="1797" width="15" style="63" customWidth="1"/>
    <col min="1798" max="1798" width="31.7109375" style="63" customWidth="1"/>
    <col min="1799" max="1799" width="9.140625" style="63"/>
    <col min="1800" max="1800" width="11.28515625" style="63" bestFit="1" customWidth="1"/>
    <col min="1801" max="2048" width="9.140625" style="63"/>
    <col min="2049" max="2049" width="4.7109375" style="63" customWidth="1"/>
    <col min="2050" max="2050" width="40.7109375" style="63" customWidth="1"/>
    <col min="2051" max="2051" width="25.28515625" style="63" customWidth="1"/>
    <col min="2052" max="2052" width="19" style="63" customWidth="1"/>
    <col min="2053" max="2053" width="15" style="63" customWidth="1"/>
    <col min="2054" max="2054" width="31.7109375" style="63" customWidth="1"/>
    <col min="2055" max="2055" width="9.140625" style="63"/>
    <col min="2056" max="2056" width="11.28515625" style="63" bestFit="1" customWidth="1"/>
    <col min="2057" max="2304" width="9.140625" style="63"/>
    <col min="2305" max="2305" width="4.7109375" style="63" customWidth="1"/>
    <col min="2306" max="2306" width="40.7109375" style="63" customWidth="1"/>
    <col min="2307" max="2307" width="25.28515625" style="63" customWidth="1"/>
    <col min="2308" max="2308" width="19" style="63" customWidth="1"/>
    <col min="2309" max="2309" width="15" style="63" customWidth="1"/>
    <col min="2310" max="2310" width="31.7109375" style="63" customWidth="1"/>
    <col min="2311" max="2311" width="9.140625" style="63"/>
    <col min="2312" max="2312" width="11.28515625" style="63" bestFit="1" customWidth="1"/>
    <col min="2313" max="2560" width="9.140625" style="63"/>
    <col min="2561" max="2561" width="4.7109375" style="63" customWidth="1"/>
    <col min="2562" max="2562" width="40.7109375" style="63" customWidth="1"/>
    <col min="2563" max="2563" width="25.28515625" style="63" customWidth="1"/>
    <col min="2564" max="2564" width="19" style="63" customWidth="1"/>
    <col min="2565" max="2565" width="15" style="63" customWidth="1"/>
    <col min="2566" max="2566" width="31.7109375" style="63" customWidth="1"/>
    <col min="2567" max="2567" width="9.140625" style="63"/>
    <col min="2568" max="2568" width="11.28515625" style="63" bestFit="1" customWidth="1"/>
    <col min="2569" max="2816" width="9.140625" style="63"/>
    <col min="2817" max="2817" width="4.7109375" style="63" customWidth="1"/>
    <col min="2818" max="2818" width="40.7109375" style="63" customWidth="1"/>
    <col min="2819" max="2819" width="25.28515625" style="63" customWidth="1"/>
    <col min="2820" max="2820" width="19" style="63" customWidth="1"/>
    <col min="2821" max="2821" width="15" style="63" customWidth="1"/>
    <col min="2822" max="2822" width="31.7109375" style="63" customWidth="1"/>
    <col min="2823" max="2823" width="9.140625" style="63"/>
    <col min="2824" max="2824" width="11.28515625" style="63" bestFit="1" customWidth="1"/>
    <col min="2825" max="3072" width="9.140625" style="63"/>
    <col min="3073" max="3073" width="4.7109375" style="63" customWidth="1"/>
    <col min="3074" max="3074" width="40.7109375" style="63" customWidth="1"/>
    <col min="3075" max="3075" width="25.28515625" style="63" customWidth="1"/>
    <col min="3076" max="3076" width="19" style="63" customWidth="1"/>
    <col min="3077" max="3077" width="15" style="63" customWidth="1"/>
    <col min="3078" max="3078" width="31.7109375" style="63" customWidth="1"/>
    <col min="3079" max="3079" width="9.140625" style="63"/>
    <col min="3080" max="3080" width="11.28515625" style="63" bestFit="1" customWidth="1"/>
    <col min="3081" max="3328" width="9.140625" style="63"/>
    <col min="3329" max="3329" width="4.7109375" style="63" customWidth="1"/>
    <col min="3330" max="3330" width="40.7109375" style="63" customWidth="1"/>
    <col min="3331" max="3331" width="25.28515625" style="63" customWidth="1"/>
    <col min="3332" max="3332" width="19" style="63" customWidth="1"/>
    <col min="3333" max="3333" width="15" style="63" customWidth="1"/>
    <col min="3334" max="3334" width="31.7109375" style="63" customWidth="1"/>
    <col min="3335" max="3335" width="9.140625" style="63"/>
    <col min="3336" max="3336" width="11.28515625" style="63" bestFit="1" customWidth="1"/>
    <col min="3337" max="3584" width="9.140625" style="63"/>
    <col min="3585" max="3585" width="4.7109375" style="63" customWidth="1"/>
    <col min="3586" max="3586" width="40.7109375" style="63" customWidth="1"/>
    <col min="3587" max="3587" width="25.28515625" style="63" customWidth="1"/>
    <col min="3588" max="3588" width="19" style="63" customWidth="1"/>
    <col min="3589" max="3589" width="15" style="63" customWidth="1"/>
    <col min="3590" max="3590" width="31.7109375" style="63" customWidth="1"/>
    <col min="3591" max="3591" width="9.140625" style="63"/>
    <col min="3592" max="3592" width="11.28515625" style="63" bestFit="1" customWidth="1"/>
    <col min="3593" max="3840" width="9.140625" style="63"/>
    <col min="3841" max="3841" width="4.7109375" style="63" customWidth="1"/>
    <col min="3842" max="3842" width="40.7109375" style="63" customWidth="1"/>
    <col min="3843" max="3843" width="25.28515625" style="63" customWidth="1"/>
    <col min="3844" max="3844" width="19" style="63" customWidth="1"/>
    <col min="3845" max="3845" width="15" style="63" customWidth="1"/>
    <col min="3846" max="3846" width="31.7109375" style="63" customWidth="1"/>
    <col min="3847" max="3847" width="9.140625" style="63"/>
    <col min="3848" max="3848" width="11.28515625" style="63" bestFit="1" customWidth="1"/>
    <col min="3849" max="4096" width="9.140625" style="63"/>
    <col min="4097" max="4097" width="4.7109375" style="63" customWidth="1"/>
    <col min="4098" max="4098" width="40.7109375" style="63" customWidth="1"/>
    <col min="4099" max="4099" width="25.28515625" style="63" customWidth="1"/>
    <col min="4100" max="4100" width="19" style="63" customWidth="1"/>
    <col min="4101" max="4101" width="15" style="63" customWidth="1"/>
    <col min="4102" max="4102" width="31.7109375" style="63" customWidth="1"/>
    <col min="4103" max="4103" width="9.140625" style="63"/>
    <col min="4104" max="4104" width="11.28515625" style="63" bestFit="1" customWidth="1"/>
    <col min="4105" max="4352" width="9.140625" style="63"/>
    <col min="4353" max="4353" width="4.7109375" style="63" customWidth="1"/>
    <col min="4354" max="4354" width="40.7109375" style="63" customWidth="1"/>
    <col min="4355" max="4355" width="25.28515625" style="63" customWidth="1"/>
    <col min="4356" max="4356" width="19" style="63" customWidth="1"/>
    <col min="4357" max="4357" width="15" style="63" customWidth="1"/>
    <col min="4358" max="4358" width="31.7109375" style="63" customWidth="1"/>
    <col min="4359" max="4359" width="9.140625" style="63"/>
    <col min="4360" max="4360" width="11.28515625" style="63" bestFit="1" customWidth="1"/>
    <col min="4361" max="4608" width="9.140625" style="63"/>
    <col min="4609" max="4609" width="4.7109375" style="63" customWidth="1"/>
    <col min="4610" max="4610" width="40.7109375" style="63" customWidth="1"/>
    <col min="4611" max="4611" width="25.28515625" style="63" customWidth="1"/>
    <col min="4612" max="4612" width="19" style="63" customWidth="1"/>
    <col min="4613" max="4613" width="15" style="63" customWidth="1"/>
    <col min="4614" max="4614" width="31.7109375" style="63" customWidth="1"/>
    <col min="4615" max="4615" width="9.140625" style="63"/>
    <col min="4616" max="4616" width="11.28515625" style="63" bestFit="1" customWidth="1"/>
    <col min="4617" max="4864" width="9.140625" style="63"/>
    <col min="4865" max="4865" width="4.7109375" style="63" customWidth="1"/>
    <col min="4866" max="4866" width="40.7109375" style="63" customWidth="1"/>
    <col min="4867" max="4867" width="25.28515625" style="63" customWidth="1"/>
    <col min="4868" max="4868" width="19" style="63" customWidth="1"/>
    <col min="4869" max="4869" width="15" style="63" customWidth="1"/>
    <col min="4870" max="4870" width="31.7109375" style="63" customWidth="1"/>
    <col min="4871" max="4871" width="9.140625" style="63"/>
    <col min="4872" max="4872" width="11.28515625" style="63" bestFit="1" customWidth="1"/>
    <col min="4873" max="5120" width="9.140625" style="63"/>
    <col min="5121" max="5121" width="4.7109375" style="63" customWidth="1"/>
    <col min="5122" max="5122" width="40.7109375" style="63" customWidth="1"/>
    <col min="5123" max="5123" width="25.28515625" style="63" customWidth="1"/>
    <col min="5124" max="5124" width="19" style="63" customWidth="1"/>
    <col min="5125" max="5125" width="15" style="63" customWidth="1"/>
    <col min="5126" max="5126" width="31.7109375" style="63" customWidth="1"/>
    <col min="5127" max="5127" width="9.140625" style="63"/>
    <col min="5128" max="5128" width="11.28515625" style="63" bestFit="1" customWidth="1"/>
    <col min="5129" max="5376" width="9.140625" style="63"/>
    <col min="5377" max="5377" width="4.7109375" style="63" customWidth="1"/>
    <col min="5378" max="5378" width="40.7109375" style="63" customWidth="1"/>
    <col min="5379" max="5379" width="25.28515625" style="63" customWidth="1"/>
    <col min="5380" max="5380" width="19" style="63" customWidth="1"/>
    <col min="5381" max="5381" width="15" style="63" customWidth="1"/>
    <col min="5382" max="5382" width="31.7109375" style="63" customWidth="1"/>
    <col min="5383" max="5383" width="9.140625" style="63"/>
    <col min="5384" max="5384" width="11.28515625" style="63" bestFit="1" customWidth="1"/>
    <col min="5385" max="5632" width="9.140625" style="63"/>
    <col min="5633" max="5633" width="4.7109375" style="63" customWidth="1"/>
    <col min="5634" max="5634" width="40.7109375" style="63" customWidth="1"/>
    <col min="5635" max="5635" width="25.28515625" style="63" customWidth="1"/>
    <col min="5636" max="5636" width="19" style="63" customWidth="1"/>
    <col min="5637" max="5637" width="15" style="63" customWidth="1"/>
    <col min="5638" max="5638" width="31.7109375" style="63" customWidth="1"/>
    <col min="5639" max="5639" width="9.140625" style="63"/>
    <col min="5640" max="5640" width="11.28515625" style="63" bestFit="1" customWidth="1"/>
    <col min="5641" max="5888" width="9.140625" style="63"/>
    <col min="5889" max="5889" width="4.7109375" style="63" customWidth="1"/>
    <col min="5890" max="5890" width="40.7109375" style="63" customWidth="1"/>
    <col min="5891" max="5891" width="25.28515625" style="63" customWidth="1"/>
    <col min="5892" max="5892" width="19" style="63" customWidth="1"/>
    <col min="5893" max="5893" width="15" style="63" customWidth="1"/>
    <col min="5894" max="5894" width="31.7109375" style="63" customWidth="1"/>
    <col min="5895" max="5895" width="9.140625" style="63"/>
    <col min="5896" max="5896" width="11.28515625" style="63" bestFit="1" customWidth="1"/>
    <col min="5897" max="6144" width="9.140625" style="63"/>
    <col min="6145" max="6145" width="4.7109375" style="63" customWidth="1"/>
    <col min="6146" max="6146" width="40.7109375" style="63" customWidth="1"/>
    <col min="6147" max="6147" width="25.28515625" style="63" customWidth="1"/>
    <col min="6148" max="6148" width="19" style="63" customWidth="1"/>
    <col min="6149" max="6149" width="15" style="63" customWidth="1"/>
    <col min="6150" max="6150" width="31.7109375" style="63" customWidth="1"/>
    <col min="6151" max="6151" width="9.140625" style="63"/>
    <col min="6152" max="6152" width="11.28515625" style="63" bestFit="1" customWidth="1"/>
    <col min="6153" max="6400" width="9.140625" style="63"/>
    <col min="6401" max="6401" width="4.7109375" style="63" customWidth="1"/>
    <col min="6402" max="6402" width="40.7109375" style="63" customWidth="1"/>
    <col min="6403" max="6403" width="25.28515625" style="63" customWidth="1"/>
    <col min="6404" max="6404" width="19" style="63" customWidth="1"/>
    <col min="6405" max="6405" width="15" style="63" customWidth="1"/>
    <col min="6406" max="6406" width="31.7109375" style="63" customWidth="1"/>
    <col min="6407" max="6407" width="9.140625" style="63"/>
    <col min="6408" max="6408" width="11.28515625" style="63" bestFit="1" customWidth="1"/>
    <col min="6409" max="6656" width="9.140625" style="63"/>
    <col min="6657" max="6657" width="4.7109375" style="63" customWidth="1"/>
    <col min="6658" max="6658" width="40.7109375" style="63" customWidth="1"/>
    <col min="6659" max="6659" width="25.28515625" style="63" customWidth="1"/>
    <col min="6660" max="6660" width="19" style="63" customWidth="1"/>
    <col min="6661" max="6661" width="15" style="63" customWidth="1"/>
    <col min="6662" max="6662" width="31.7109375" style="63" customWidth="1"/>
    <col min="6663" max="6663" width="9.140625" style="63"/>
    <col min="6664" max="6664" width="11.28515625" style="63" bestFit="1" customWidth="1"/>
    <col min="6665" max="6912" width="9.140625" style="63"/>
    <col min="6913" max="6913" width="4.7109375" style="63" customWidth="1"/>
    <col min="6914" max="6914" width="40.7109375" style="63" customWidth="1"/>
    <col min="6915" max="6915" width="25.28515625" style="63" customWidth="1"/>
    <col min="6916" max="6916" width="19" style="63" customWidth="1"/>
    <col min="6917" max="6917" width="15" style="63" customWidth="1"/>
    <col min="6918" max="6918" width="31.7109375" style="63" customWidth="1"/>
    <col min="6919" max="6919" width="9.140625" style="63"/>
    <col min="6920" max="6920" width="11.28515625" style="63" bestFit="1" customWidth="1"/>
    <col min="6921" max="7168" width="9.140625" style="63"/>
    <col min="7169" max="7169" width="4.7109375" style="63" customWidth="1"/>
    <col min="7170" max="7170" width="40.7109375" style="63" customWidth="1"/>
    <col min="7171" max="7171" width="25.28515625" style="63" customWidth="1"/>
    <col min="7172" max="7172" width="19" style="63" customWidth="1"/>
    <col min="7173" max="7173" width="15" style="63" customWidth="1"/>
    <col min="7174" max="7174" width="31.7109375" style="63" customWidth="1"/>
    <col min="7175" max="7175" width="9.140625" style="63"/>
    <col min="7176" max="7176" width="11.28515625" style="63" bestFit="1" customWidth="1"/>
    <col min="7177" max="7424" width="9.140625" style="63"/>
    <col min="7425" max="7425" width="4.7109375" style="63" customWidth="1"/>
    <col min="7426" max="7426" width="40.7109375" style="63" customWidth="1"/>
    <col min="7427" max="7427" width="25.28515625" style="63" customWidth="1"/>
    <col min="7428" max="7428" width="19" style="63" customWidth="1"/>
    <col min="7429" max="7429" width="15" style="63" customWidth="1"/>
    <col min="7430" max="7430" width="31.7109375" style="63" customWidth="1"/>
    <col min="7431" max="7431" width="9.140625" style="63"/>
    <col min="7432" max="7432" width="11.28515625" style="63" bestFit="1" customWidth="1"/>
    <col min="7433" max="7680" width="9.140625" style="63"/>
    <col min="7681" max="7681" width="4.7109375" style="63" customWidth="1"/>
    <col min="7682" max="7682" width="40.7109375" style="63" customWidth="1"/>
    <col min="7683" max="7683" width="25.28515625" style="63" customWidth="1"/>
    <col min="7684" max="7684" width="19" style="63" customWidth="1"/>
    <col min="7685" max="7685" width="15" style="63" customWidth="1"/>
    <col min="7686" max="7686" width="31.7109375" style="63" customWidth="1"/>
    <col min="7687" max="7687" width="9.140625" style="63"/>
    <col min="7688" max="7688" width="11.28515625" style="63" bestFit="1" customWidth="1"/>
    <col min="7689" max="7936" width="9.140625" style="63"/>
    <col min="7937" max="7937" width="4.7109375" style="63" customWidth="1"/>
    <col min="7938" max="7938" width="40.7109375" style="63" customWidth="1"/>
    <col min="7939" max="7939" width="25.28515625" style="63" customWidth="1"/>
    <col min="7940" max="7940" width="19" style="63" customWidth="1"/>
    <col min="7941" max="7941" width="15" style="63" customWidth="1"/>
    <col min="7942" max="7942" width="31.7109375" style="63" customWidth="1"/>
    <col min="7943" max="7943" width="9.140625" style="63"/>
    <col min="7944" max="7944" width="11.28515625" style="63" bestFit="1" customWidth="1"/>
    <col min="7945" max="8192" width="9.140625" style="63"/>
    <col min="8193" max="8193" width="4.7109375" style="63" customWidth="1"/>
    <col min="8194" max="8194" width="40.7109375" style="63" customWidth="1"/>
    <col min="8195" max="8195" width="25.28515625" style="63" customWidth="1"/>
    <col min="8196" max="8196" width="19" style="63" customWidth="1"/>
    <col min="8197" max="8197" width="15" style="63" customWidth="1"/>
    <col min="8198" max="8198" width="31.7109375" style="63" customWidth="1"/>
    <col min="8199" max="8199" width="9.140625" style="63"/>
    <col min="8200" max="8200" width="11.28515625" style="63" bestFit="1" customWidth="1"/>
    <col min="8201" max="8448" width="9.140625" style="63"/>
    <col min="8449" max="8449" width="4.7109375" style="63" customWidth="1"/>
    <col min="8450" max="8450" width="40.7109375" style="63" customWidth="1"/>
    <col min="8451" max="8451" width="25.28515625" style="63" customWidth="1"/>
    <col min="8452" max="8452" width="19" style="63" customWidth="1"/>
    <col min="8453" max="8453" width="15" style="63" customWidth="1"/>
    <col min="8454" max="8454" width="31.7109375" style="63" customWidth="1"/>
    <col min="8455" max="8455" width="9.140625" style="63"/>
    <col min="8456" max="8456" width="11.28515625" style="63" bestFit="1" customWidth="1"/>
    <col min="8457" max="8704" width="9.140625" style="63"/>
    <col min="8705" max="8705" width="4.7109375" style="63" customWidth="1"/>
    <col min="8706" max="8706" width="40.7109375" style="63" customWidth="1"/>
    <col min="8707" max="8707" width="25.28515625" style="63" customWidth="1"/>
    <col min="8708" max="8708" width="19" style="63" customWidth="1"/>
    <col min="8709" max="8709" width="15" style="63" customWidth="1"/>
    <col min="8710" max="8710" width="31.7109375" style="63" customWidth="1"/>
    <col min="8711" max="8711" width="9.140625" style="63"/>
    <col min="8712" max="8712" width="11.28515625" style="63" bestFit="1" customWidth="1"/>
    <col min="8713" max="8960" width="9.140625" style="63"/>
    <col min="8961" max="8961" width="4.7109375" style="63" customWidth="1"/>
    <col min="8962" max="8962" width="40.7109375" style="63" customWidth="1"/>
    <col min="8963" max="8963" width="25.28515625" style="63" customWidth="1"/>
    <col min="8964" max="8964" width="19" style="63" customWidth="1"/>
    <col min="8965" max="8965" width="15" style="63" customWidth="1"/>
    <col min="8966" max="8966" width="31.7109375" style="63" customWidth="1"/>
    <col min="8967" max="8967" width="9.140625" style="63"/>
    <col min="8968" max="8968" width="11.28515625" style="63" bestFit="1" customWidth="1"/>
    <col min="8969" max="9216" width="9.140625" style="63"/>
    <col min="9217" max="9217" width="4.7109375" style="63" customWidth="1"/>
    <col min="9218" max="9218" width="40.7109375" style="63" customWidth="1"/>
    <col min="9219" max="9219" width="25.28515625" style="63" customWidth="1"/>
    <col min="9220" max="9220" width="19" style="63" customWidth="1"/>
    <col min="9221" max="9221" width="15" style="63" customWidth="1"/>
    <col min="9222" max="9222" width="31.7109375" style="63" customWidth="1"/>
    <col min="9223" max="9223" width="9.140625" style="63"/>
    <col min="9224" max="9224" width="11.28515625" style="63" bestFit="1" customWidth="1"/>
    <col min="9225" max="9472" width="9.140625" style="63"/>
    <col min="9473" max="9473" width="4.7109375" style="63" customWidth="1"/>
    <col min="9474" max="9474" width="40.7109375" style="63" customWidth="1"/>
    <col min="9475" max="9475" width="25.28515625" style="63" customWidth="1"/>
    <col min="9476" max="9476" width="19" style="63" customWidth="1"/>
    <col min="9477" max="9477" width="15" style="63" customWidth="1"/>
    <col min="9478" max="9478" width="31.7109375" style="63" customWidth="1"/>
    <col min="9479" max="9479" width="9.140625" style="63"/>
    <col min="9480" max="9480" width="11.28515625" style="63" bestFit="1" customWidth="1"/>
    <col min="9481" max="9728" width="9.140625" style="63"/>
    <col min="9729" max="9729" width="4.7109375" style="63" customWidth="1"/>
    <col min="9730" max="9730" width="40.7109375" style="63" customWidth="1"/>
    <col min="9731" max="9731" width="25.28515625" style="63" customWidth="1"/>
    <col min="9732" max="9732" width="19" style="63" customWidth="1"/>
    <col min="9733" max="9733" width="15" style="63" customWidth="1"/>
    <col min="9734" max="9734" width="31.7109375" style="63" customWidth="1"/>
    <col min="9735" max="9735" width="9.140625" style="63"/>
    <col min="9736" max="9736" width="11.28515625" style="63" bestFit="1" customWidth="1"/>
    <col min="9737" max="9984" width="9.140625" style="63"/>
    <col min="9985" max="9985" width="4.7109375" style="63" customWidth="1"/>
    <col min="9986" max="9986" width="40.7109375" style="63" customWidth="1"/>
    <col min="9987" max="9987" width="25.28515625" style="63" customWidth="1"/>
    <col min="9988" max="9988" width="19" style="63" customWidth="1"/>
    <col min="9989" max="9989" width="15" style="63" customWidth="1"/>
    <col min="9990" max="9990" width="31.7109375" style="63" customWidth="1"/>
    <col min="9991" max="9991" width="9.140625" style="63"/>
    <col min="9992" max="9992" width="11.28515625" style="63" bestFit="1" customWidth="1"/>
    <col min="9993" max="10240" width="9.140625" style="63"/>
    <col min="10241" max="10241" width="4.7109375" style="63" customWidth="1"/>
    <col min="10242" max="10242" width="40.7109375" style="63" customWidth="1"/>
    <col min="10243" max="10243" width="25.28515625" style="63" customWidth="1"/>
    <col min="10244" max="10244" width="19" style="63" customWidth="1"/>
    <col min="10245" max="10245" width="15" style="63" customWidth="1"/>
    <col min="10246" max="10246" width="31.7109375" style="63" customWidth="1"/>
    <col min="10247" max="10247" width="9.140625" style="63"/>
    <col min="10248" max="10248" width="11.28515625" style="63" bestFit="1" customWidth="1"/>
    <col min="10249" max="10496" width="9.140625" style="63"/>
    <col min="10497" max="10497" width="4.7109375" style="63" customWidth="1"/>
    <col min="10498" max="10498" width="40.7109375" style="63" customWidth="1"/>
    <col min="10499" max="10499" width="25.28515625" style="63" customWidth="1"/>
    <col min="10500" max="10500" width="19" style="63" customWidth="1"/>
    <col min="10501" max="10501" width="15" style="63" customWidth="1"/>
    <col min="10502" max="10502" width="31.7109375" style="63" customWidth="1"/>
    <col min="10503" max="10503" width="9.140625" style="63"/>
    <col min="10504" max="10504" width="11.28515625" style="63" bestFit="1" customWidth="1"/>
    <col min="10505" max="10752" width="9.140625" style="63"/>
    <col min="10753" max="10753" width="4.7109375" style="63" customWidth="1"/>
    <col min="10754" max="10754" width="40.7109375" style="63" customWidth="1"/>
    <col min="10755" max="10755" width="25.28515625" style="63" customWidth="1"/>
    <col min="10756" max="10756" width="19" style="63" customWidth="1"/>
    <col min="10757" max="10757" width="15" style="63" customWidth="1"/>
    <col min="10758" max="10758" width="31.7109375" style="63" customWidth="1"/>
    <col min="10759" max="10759" width="9.140625" style="63"/>
    <col min="10760" max="10760" width="11.28515625" style="63" bestFit="1" customWidth="1"/>
    <col min="10761" max="11008" width="9.140625" style="63"/>
    <col min="11009" max="11009" width="4.7109375" style="63" customWidth="1"/>
    <col min="11010" max="11010" width="40.7109375" style="63" customWidth="1"/>
    <col min="11011" max="11011" width="25.28515625" style="63" customWidth="1"/>
    <col min="11012" max="11012" width="19" style="63" customWidth="1"/>
    <col min="11013" max="11013" width="15" style="63" customWidth="1"/>
    <col min="11014" max="11014" width="31.7109375" style="63" customWidth="1"/>
    <col min="11015" max="11015" width="9.140625" style="63"/>
    <col min="11016" max="11016" width="11.28515625" style="63" bestFit="1" customWidth="1"/>
    <col min="11017" max="11264" width="9.140625" style="63"/>
    <col min="11265" max="11265" width="4.7109375" style="63" customWidth="1"/>
    <col min="11266" max="11266" width="40.7109375" style="63" customWidth="1"/>
    <col min="11267" max="11267" width="25.28515625" style="63" customWidth="1"/>
    <col min="11268" max="11268" width="19" style="63" customWidth="1"/>
    <col min="11269" max="11269" width="15" style="63" customWidth="1"/>
    <col min="11270" max="11270" width="31.7109375" style="63" customWidth="1"/>
    <col min="11271" max="11271" width="9.140625" style="63"/>
    <col min="11272" max="11272" width="11.28515625" style="63" bestFit="1" customWidth="1"/>
    <col min="11273" max="11520" width="9.140625" style="63"/>
    <col min="11521" max="11521" width="4.7109375" style="63" customWidth="1"/>
    <col min="11522" max="11522" width="40.7109375" style="63" customWidth="1"/>
    <col min="11523" max="11523" width="25.28515625" style="63" customWidth="1"/>
    <col min="11524" max="11524" width="19" style="63" customWidth="1"/>
    <col min="11525" max="11525" width="15" style="63" customWidth="1"/>
    <col min="11526" max="11526" width="31.7109375" style="63" customWidth="1"/>
    <col min="11527" max="11527" width="9.140625" style="63"/>
    <col min="11528" max="11528" width="11.28515625" style="63" bestFit="1" customWidth="1"/>
    <col min="11529" max="11776" width="9.140625" style="63"/>
    <col min="11777" max="11777" width="4.7109375" style="63" customWidth="1"/>
    <col min="11778" max="11778" width="40.7109375" style="63" customWidth="1"/>
    <col min="11779" max="11779" width="25.28515625" style="63" customWidth="1"/>
    <col min="11780" max="11780" width="19" style="63" customWidth="1"/>
    <col min="11781" max="11781" width="15" style="63" customWidth="1"/>
    <col min="11782" max="11782" width="31.7109375" style="63" customWidth="1"/>
    <col min="11783" max="11783" width="9.140625" style="63"/>
    <col min="11784" max="11784" width="11.28515625" style="63" bestFit="1" customWidth="1"/>
    <col min="11785" max="12032" width="9.140625" style="63"/>
    <col min="12033" max="12033" width="4.7109375" style="63" customWidth="1"/>
    <col min="12034" max="12034" width="40.7109375" style="63" customWidth="1"/>
    <col min="12035" max="12035" width="25.28515625" style="63" customWidth="1"/>
    <col min="12036" max="12036" width="19" style="63" customWidth="1"/>
    <col min="12037" max="12037" width="15" style="63" customWidth="1"/>
    <col min="12038" max="12038" width="31.7109375" style="63" customWidth="1"/>
    <col min="12039" max="12039" width="9.140625" style="63"/>
    <col min="12040" max="12040" width="11.28515625" style="63" bestFit="1" customWidth="1"/>
    <col min="12041" max="12288" width="9.140625" style="63"/>
    <col min="12289" max="12289" width="4.7109375" style="63" customWidth="1"/>
    <col min="12290" max="12290" width="40.7109375" style="63" customWidth="1"/>
    <col min="12291" max="12291" width="25.28515625" style="63" customWidth="1"/>
    <col min="12292" max="12292" width="19" style="63" customWidth="1"/>
    <col min="12293" max="12293" width="15" style="63" customWidth="1"/>
    <col min="12294" max="12294" width="31.7109375" style="63" customWidth="1"/>
    <col min="12295" max="12295" width="9.140625" style="63"/>
    <col min="12296" max="12296" width="11.28515625" style="63" bestFit="1" customWidth="1"/>
    <col min="12297" max="12544" width="9.140625" style="63"/>
    <col min="12545" max="12545" width="4.7109375" style="63" customWidth="1"/>
    <col min="12546" max="12546" width="40.7109375" style="63" customWidth="1"/>
    <col min="12547" max="12547" width="25.28515625" style="63" customWidth="1"/>
    <col min="12548" max="12548" width="19" style="63" customWidth="1"/>
    <col min="12549" max="12549" width="15" style="63" customWidth="1"/>
    <col min="12550" max="12550" width="31.7109375" style="63" customWidth="1"/>
    <col min="12551" max="12551" width="9.140625" style="63"/>
    <col min="12552" max="12552" width="11.28515625" style="63" bestFit="1" customWidth="1"/>
    <col min="12553" max="12800" width="9.140625" style="63"/>
    <col min="12801" max="12801" width="4.7109375" style="63" customWidth="1"/>
    <col min="12802" max="12802" width="40.7109375" style="63" customWidth="1"/>
    <col min="12803" max="12803" width="25.28515625" style="63" customWidth="1"/>
    <col min="12804" max="12804" width="19" style="63" customWidth="1"/>
    <col min="12805" max="12805" width="15" style="63" customWidth="1"/>
    <col min="12806" max="12806" width="31.7109375" style="63" customWidth="1"/>
    <col min="12807" max="12807" width="9.140625" style="63"/>
    <col min="12808" max="12808" width="11.28515625" style="63" bestFit="1" customWidth="1"/>
    <col min="12809" max="13056" width="9.140625" style="63"/>
    <col min="13057" max="13057" width="4.7109375" style="63" customWidth="1"/>
    <col min="13058" max="13058" width="40.7109375" style="63" customWidth="1"/>
    <col min="13059" max="13059" width="25.28515625" style="63" customWidth="1"/>
    <col min="13060" max="13060" width="19" style="63" customWidth="1"/>
    <col min="13061" max="13061" width="15" style="63" customWidth="1"/>
    <col min="13062" max="13062" width="31.7109375" style="63" customWidth="1"/>
    <col min="13063" max="13063" width="9.140625" style="63"/>
    <col min="13064" max="13064" width="11.28515625" style="63" bestFit="1" customWidth="1"/>
    <col min="13065" max="13312" width="9.140625" style="63"/>
    <col min="13313" max="13313" width="4.7109375" style="63" customWidth="1"/>
    <col min="13314" max="13314" width="40.7109375" style="63" customWidth="1"/>
    <col min="13315" max="13315" width="25.28515625" style="63" customWidth="1"/>
    <col min="13316" max="13316" width="19" style="63" customWidth="1"/>
    <col min="13317" max="13317" width="15" style="63" customWidth="1"/>
    <col min="13318" max="13318" width="31.7109375" style="63" customWidth="1"/>
    <col min="13319" max="13319" width="9.140625" style="63"/>
    <col min="13320" max="13320" width="11.28515625" style="63" bestFit="1" customWidth="1"/>
    <col min="13321" max="13568" width="9.140625" style="63"/>
    <col min="13569" max="13569" width="4.7109375" style="63" customWidth="1"/>
    <col min="13570" max="13570" width="40.7109375" style="63" customWidth="1"/>
    <col min="13571" max="13571" width="25.28515625" style="63" customWidth="1"/>
    <col min="13572" max="13572" width="19" style="63" customWidth="1"/>
    <col min="13573" max="13573" width="15" style="63" customWidth="1"/>
    <col min="13574" max="13574" width="31.7109375" style="63" customWidth="1"/>
    <col min="13575" max="13575" width="9.140625" style="63"/>
    <col min="13576" max="13576" width="11.28515625" style="63" bestFit="1" customWidth="1"/>
    <col min="13577" max="13824" width="9.140625" style="63"/>
    <col min="13825" max="13825" width="4.7109375" style="63" customWidth="1"/>
    <col min="13826" max="13826" width="40.7109375" style="63" customWidth="1"/>
    <col min="13827" max="13827" width="25.28515625" style="63" customWidth="1"/>
    <col min="13828" max="13828" width="19" style="63" customWidth="1"/>
    <col min="13829" max="13829" width="15" style="63" customWidth="1"/>
    <col min="13830" max="13830" width="31.7109375" style="63" customWidth="1"/>
    <col min="13831" max="13831" width="9.140625" style="63"/>
    <col min="13832" max="13832" width="11.28515625" style="63" bestFit="1" customWidth="1"/>
    <col min="13833" max="14080" width="9.140625" style="63"/>
    <col min="14081" max="14081" width="4.7109375" style="63" customWidth="1"/>
    <col min="14082" max="14082" width="40.7109375" style="63" customWidth="1"/>
    <col min="14083" max="14083" width="25.28515625" style="63" customWidth="1"/>
    <col min="14084" max="14084" width="19" style="63" customWidth="1"/>
    <col min="14085" max="14085" width="15" style="63" customWidth="1"/>
    <col min="14086" max="14086" width="31.7109375" style="63" customWidth="1"/>
    <col min="14087" max="14087" width="9.140625" style="63"/>
    <col min="14088" max="14088" width="11.28515625" style="63" bestFit="1" customWidth="1"/>
    <col min="14089" max="14336" width="9.140625" style="63"/>
    <col min="14337" max="14337" width="4.7109375" style="63" customWidth="1"/>
    <col min="14338" max="14338" width="40.7109375" style="63" customWidth="1"/>
    <col min="14339" max="14339" width="25.28515625" style="63" customWidth="1"/>
    <col min="14340" max="14340" width="19" style="63" customWidth="1"/>
    <col min="14341" max="14341" width="15" style="63" customWidth="1"/>
    <col min="14342" max="14342" width="31.7109375" style="63" customWidth="1"/>
    <col min="14343" max="14343" width="9.140625" style="63"/>
    <col min="14344" max="14344" width="11.28515625" style="63" bestFit="1" customWidth="1"/>
    <col min="14345" max="14592" width="9.140625" style="63"/>
    <col min="14593" max="14593" width="4.7109375" style="63" customWidth="1"/>
    <col min="14594" max="14594" width="40.7109375" style="63" customWidth="1"/>
    <col min="14595" max="14595" width="25.28515625" style="63" customWidth="1"/>
    <col min="14596" max="14596" width="19" style="63" customWidth="1"/>
    <col min="14597" max="14597" width="15" style="63" customWidth="1"/>
    <col min="14598" max="14598" width="31.7109375" style="63" customWidth="1"/>
    <col min="14599" max="14599" width="9.140625" style="63"/>
    <col min="14600" max="14600" width="11.28515625" style="63" bestFit="1" customWidth="1"/>
    <col min="14601" max="14848" width="9.140625" style="63"/>
    <col min="14849" max="14849" width="4.7109375" style="63" customWidth="1"/>
    <col min="14850" max="14850" width="40.7109375" style="63" customWidth="1"/>
    <col min="14851" max="14851" width="25.28515625" style="63" customWidth="1"/>
    <col min="14852" max="14852" width="19" style="63" customWidth="1"/>
    <col min="14853" max="14853" width="15" style="63" customWidth="1"/>
    <col min="14854" max="14854" width="31.7109375" style="63" customWidth="1"/>
    <col min="14855" max="14855" width="9.140625" style="63"/>
    <col min="14856" max="14856" width="11.28515625" style="63" bestFit="1" customWidth="1"/>
    <col min="14857" max="15104" width="9.140625" style="63"/>
    <col min="15105" max="15105" width="4.7109375" style="63" customWidth="1"/>
    <col min="15106" max="15106" width="40.7109375" style="63" customWidth="1"/>
    <col min="15107" max="15107" width="25.28515625" style="63" customWidth="1"/>
    <col min="15108" max="15108" width="19" style="63" customWidth="1"/>
    <col min="15109" max="15109" width="15" style="63" customWidth="1"/>
    <col min="15110" max="15110" width="31.7109375" style="63" customWidth="1"/>
    <col min="15111" max="15111" width="9.140625" style="63"/>
    <col min="15112" max="15112" width="11.28515625" style="63" bestFit="1" customWidth="1"/>
    <col min="15113" max="15360" width="9.140625" style="63"/>
    <col min="15361" max="15361" width="4.7109375" style="63" customWidth="1"/>
    <col min="15362" max="15362" width="40.7109375" style="63" customWidth="1"/>
    <col min="15363" max="15363" width="25.28515625" style="63" customWidth="1"/>
    <col min="15364" max="15364" width="19" style="63" customWidth="1"/>
    <col min="15365" max="15365" width="15" style="63" customWidth="1"/>
    <col min="15366" max="15366" width="31.7109375" style="63" customWidth="1"/>
    <col min="15367" max="15367" width="9.140625" style="63"/>
    <col min="15368" max="15368" width="11.28515625" style="63" bestFit="1" customWidth="1"/>
    <col min="15369" max="15616" width="9.140625" style="63"/>
    <col min="15617" max="15617" width="4.7109375" style="63" customWidth="1"/>
    <col min="15618" max="15618" width="40.7109375" style="63" customWidth="1"/>
    <col min="15619" max="15619" width="25.28515625" style="63" customWidth="1"/>
    <col min="15620" max="15620" width="19" style="63" customWidth="1"/>
    <col min="15621" max="15621" width="15" style="63" customWidth="1"/>
    <col min="15622" max="15622" width="31.7109375" style="63" customWidth="1"/>
    <col min="15623" max="15623" width="9.140625" style="63"/>
    <col min="15624" max="15624" width="11.28515625" style="63" bestFit="1" customWidth="1"/>
    <col min="15625" max="15872" width="9.140625" style="63"/>
    <col min="15873" max="15873" width="4.7109375" style="63" customWidth="1"/>
    <col min="15874" max="15874" width="40.7109375" style="63" customWidth="1"/>
    <col min="15875" max="15875" width="25.28515625" style="63" customWidth="1"/>
    <col min="15876" max="15876" width="19" style="63" customWidth="1"/>
    <col min="15877" max="15877" width="15" style="63" customWidth="1"/>
    <col min="15878" max="15878" width="31.7109375" style="63" customWidth="1"/>
    <col min="15879" max="15879" width="9.140625" style="63"/>
    <col min="15880" max="15880" width="11.28515625" style="63" bestFit="1" customWidth="1"/>
    <col min="15881" max="16128" width="9.140625" style="63"/>
    <col min="16129" max="16129" width="4.7109375" style="63" customWidth="1"/>
    <col min="16130" max="16130" width="40.7109375" style="63" customWidth="1"/>
    <col min="16131" max="16131" width="25.28515625" style="63" customWidth="1"/>
    <col min="16132" max="16132" width="19" style="63" customWidth="1"/>
    <col min="16133" max="16133" width="15" style="63" customWidth="1"/>
    <col min="16134" max="16134" width="31.7109375" style="63" customWidth="1"/>
    <col min="16135" max="16135" width="9.140625" style="63"/>
    <col min="16136" max="16136" width="11.28515625" style="63" bestFit="1" customWidth="1"/>
    <col min="16137" max="16384" width="9.140625" style="63"/>
  </cols>
  <sheetData>
    <row r="1" spans="1:8" s="59" customFormat="1" ht="29.25" customHeight="1">
      <c r="A1" s="975" t="s">
        <v>45</v>
      </c>
      <c r="B1" s="975"/>
      <c r="C1" s="975"/>
      <c r="D1" s="975"/>
      <c r="E1" s="975"/>
      <c r="F1" s="975"/>
      <c r="G1" s="975"/>
      <c r="H1" s="975"/>
    </row>
    <row r="2" spans="1:8" s="59" customFormat="1" ht="21.75" customHeight="1">
      <c r="A2" s="976" t="s">
        <v>46</v>
      </c>
      <c r="B2" s="976"/>
      <c r="C2" s="976"/>
      <c r="D2" s="976"/>
      <c r="E2" s="976"/>
      <c r="F2" s="976"/>
      <c r="G2" s="60"/>
      <c r="H2" s="60"/>
    </row>
    <row r="3" spans="1:8" s="59" customFormat="1" ht="18.75" customHeight="1">
      <c r="A3" s="977"/>
      <c r="B3" s="977"/>
      <c r="C3" s="977"/>
      <c r="D3" s="977"/>
      <c r="E3" s="977"/>
      <c r="F3" s="977"/>
      <c r="G3" s="61"/>
      <c r="H3" s="61"/>
    </row>
    <row r="4" spans="1:8" ht="24.75" customHeight="1">
      <c r="A4" s="62" t="s">
        <v>47</v>
      </c>
      <c r="B4" s="62" t="s">
        <v>48</v>
      </c>
      <c r="C4" s="62" t="s">
        <v>49</v>
      </c>
      <c r="D4" s="62" t="s">
        <v>50</v>
      </c>
      <c r="E4" s="62" t="s">
        <v>51</v>
      </c>
      <c r="F4" s="62" t="s">
        <v>52</v>
      </c>
    </row>
    <row r="5" spans="1:8" s="67" customFormat="1" ht="45.75" customHeight="1">
      <c r="A5" s="62" t="s">
        <v>8</v>
      </c>
      <c r="B5" s="64" t="s">
        <v>53</v>
      </c>
      <c r="C5" s="62" t="s">
        <v>54</v>
      </c>
      <c r="D5" s="65">
        <f>D6+D8+D9</f>
        <v>15679240</v>
      </c>
      <c r="E5" s="62" t="s">
        <v>55</v>
      </c>
      <c r="F5" s="66" t="s">
        <v>56</v>
      </c>
    </row>
    <row r="6" spans="1:8" ht="30.75" customHeight="1">
      <c r="A6" s="68">
        <v>1</v>
      </c>
      <c r="B6" s="69" t="s">
        <v>57</v>
      </c>
      <c r="C6" s="68"/>
      <c r="D6" s="70">
        <f>D7</f>
        <v>3750000</v>
      </c>
      <c r="E6" s="68" t="s">
        <v>58</v>
      </c>
      <c r="F6" s="66"/>
    </row>
    <row r="7" spans="1:8" ht="90" customHeight="1">
      <c r="A7" s="68"/>
      <c r="B7" s="69" t="s">
        <v>59</v>
      </c>
      <c r="C7" s="68" t="s">
        <v>85</v>
      </c>
      <c r="D7" s="70">
        <f>5*750000</f>
        <v>3750000</v>
      </c>
      <c r="E7" s="68"/>
      <c r="F7" s="66"/>
    </row>
    <row r="8" spans="1:8" ht="91.5" customHeight="1">
      <c r="A8" s="68">
        <v>2</v>
      </c>
      <c r="B8" s="69" t="s">
        <v>60</v>
      </c>
      <c r="C8" s="71" t="s">
        <v>86</v>
      </c>
      <c r="D8" s="72">
        <f>5*2*1*392924</f>
        <v>3929240</v>
      </c>
      <c r="E8" s="68" t="s">
        <v>61</v>
      </c>
      <c r="F8" s="66" t="s">
        <v>62</v>
      </c>
    </row>
    <row r="9" spans="1:8" ht="33.75" customHeight="1">
      <c r="A9" s="68">
        <v>3</v>
      </c>
      <c r="B9" s="69" t="s">
        <v>63</v>
      </c>
      <c r="C9" s="68"/>
      <c r="D9" s="70">
        <v>8000000</v>
      </c>
      <c r="E9" s="68" t="s">
        <v>64</v>
      </c>
      <c r="F9" s="73"/>
    </row>
    <row r="10" spans="1:8" s="67" customFormat="1" ht="26.25" customHeight="1">
      <c r="A10" s="62" t="s">
        <v>9</v>
      </c>
      <c r="B10" s="74" t="s">
        <v>65</v>
      </c>
      <c r="C10" s="62" t="s">
        <v>66</v>
      </c>
      <c r="D10" s="75">
        <f>D5*55%</f>
        <v>8623582</v>
      </c>
      <c r="E10" s="62" t="s">
        <v>67</v>
      </c>
      <c r="F10" s="978" t="s">
        <v>68</v>
      </c>
    </row>
    <row r="11" spans="1:8" s="67" customFormat="1" ht="26.25" customHeight="1">
      <c r="A11" s="62" t="s">
        <v>11</v>
      </c>
      <c r="B11" s="74" t="s">
        <v>69</v>
      </c>
      <c r="C11" s="62"/>
      <c r="D11" s="75">
        <f>SUM(D12)</f>
        <v>280000</v>
      </c>
      <c r="E11" s="62" t="s">
        <v>70</v>
      </c>
      <c r="F11" s="979"/>
    </row>
    <row r="12" spans="1:8" ht="21" customHeight="1">
      <c r="A12" s="68">
        <v>1</v>
      </c>
      <c r="B12" s="69" t="s">
        <v>71</v>
      </c>
      <c r="C12" s="68" t="s">
        <v>72</v>
      </c>
      <c r="D12" s="70">
        <f>4*70000</f>
        <v>280000</v>
      </c>
      <c r="E12" s="68"/>
      <c r="F12" s="979"/>
    </row>
    <row r="13" spans="1:8" s="67" customFormat="1" ht="43.5" customHeight="1">
      <c r="A13" s="62" t="s">
        <v>14</v>
      </c>
      <c r="B13" s="74" t="s">
        <v>73</v>
      </c>
      <c r="C13" s="62" t="s">
        <v>74</v>
      </c>
      <c r="D13" s="75">
        <f>(D5+D10+D11)*6%</f>
        <v>1474969.3199999998</v>
      </c>
      <c r="E13" s="62" t="s">
        <v>75</v>
      </c>
      <c r="F13" s="979"/>
    </row>
    <row r="14" spans="1:8" ht="27.75" customHeight="1">
      <c r="A14" s="68"/>
      <c r="B14" s="74" t="s">
        <v>76</v>
      </c>
      <c r="C14" s="62" t="s">
        <v>77</v>
      </c>
      <c r="D14" s="75">
        <f>SUM(D5,D10,D11,D13)</f>
        <v>26057791.32</v>
      </c>
      <c r="E14" s="62" t="s">
        <v>78</v>
      </c>
      <c r="F14" s="979"/>
    </row>
    <row r="15" spans="1:8" s="67" customFormat="1" ht="31.5" customHeight="1">
      <c r="A15" s="76" t="s">
        <v>14</v>
      </c>
      <c r="B15" s="77" t="s">
        <v>79</v>
      </c>
      <c r="C15" s="76" t="s">
        <v>80</v>
      </c>
      <c r="D15" s="78">
        <f>D14*10%</f>
        <v>2605779.1320000002</v>
      </c>
      <c r="E15" s="76" t="s">
        <v>81</v>
      </c>
      <c r="F15" s="980"/>
    </row>
    <row r="16" spans="1:8" s="67" customFormat="1" ht="21" customHeight="1">
      <c r="A16" s="62"/>
      <c r="B16" s="79" t="s">
        <v>82</v>
      </c>
      <c r="C16" s="62" t="s">
        <v>83</v>
      </c>
      <c r="D16" s="75">
        <f>D14+D15</f>
        <v>28663570.452</v>
      </c>
      <c r="E16" s="62" t="s">
        <v>84</v>
      </c>
      <c r="F16" s="80"/>
      <c r="H16" s="81"/>
    </row>
    <row r="18" spans="4:5" ht="15.75">
      <c r="D18" s="82"/>
      <c r="E18" s="83"/>
    </row>
  </sheetData>
  <mergeCells count="4">
    <mergeCell ref="A1:H1"/>
    <mergeCell ref="A2:F2"/>
    <mergeCell ref="A3:F3"/>
    <mergeCell ref="F10:F1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7"/>
  <sheetViews>
    <sheetView workbookViewId="0">
      <selection activeCell="C6" sqref="C6"/>
    </sheetView>
  </sheetViews>
  <sheetFormatPr defaultColWidth="8.85546875" defaultRowHeight="12.75"/>
  <cols>
    <col min="1" max="1" width="7.85546875" customWidth="1"/>
    <col min="2" max="2" width="41" customWidth="1"/>
    <col min="3" max="3" width="18.42578125" customWidth="1"/>
    <col min="4" max="4" width="17.42578125" customWidth="1"/>
    <col min="5" max="5" width="16" customWidth="1"/>
    <col min="6" max="6" width="22" customWidth="1"/>
  </cols>
  <sheetData>
    <row r="1" spans="1:9" ht="18.75">
      <c r="A1" s="173" t="s">
        <v>396</v>
      </c>
      <c r="B1" s="174"/>
      <c r="C1" s="318"/>
      <c r="D1" s="318"/>
      <c r="E1" s="198"/>
      <c r="F1" s="318"/>
      <c r="G1" s="318"/>
      <c r="H1" s="318"/>
      <c r="I1" s="318"/>
    </row>
    <row r="2" spans="1:9" ht="43.5" customHeight="1">
      <c r="A2" s="981" t="s">
        <v>767</v>
      </c>
      <c r="B2" s="981"/>
      <c r="C2" s="981"/>
      <c r="D2" s="981"/>
      <c r="E2" s="981"/>
      <c r="F2" s="981"/>
      <c r="G2" s="327"/>
      <c r="H2" s="327"/>
      <c r="I2" s="327"/>
    </row>
    <row r="3" spans="1:9" s="320" customFormat="1" ht="31.5">
      <c r="A3" s="325" t="s">
        <v>1</v>
      </c>
      <c r="B3" s="325" t="s">
        <v>2</v>
      </c>
      <c r="C3" s="326" t="s">
        <v>4</v>
      </c>
      <c r="D3" s="326" t="s">
        <v>5</v>
      </c>
      <c r="E3" s="326" t="s">
        <v>6</v>
      </c>
      <c r="F3" s="325" t="s">
        <v>7</v>
      </c>
      <c r="H3" s="321"/>
    </row>
    <row r="4" spans="1:9" s="320" customFormat="1" ht="33" customHeight="1">
      <c r="A4" s="589">
        <v>1</v>
      </c>
      <c r="B4" s="322" t="s">
        <v>679</v>
      </c>
      <c r="C4" s="588">
        <f>'B2.1.BanDoNen'!G6</f>
        <v>0</v>
      </c>
      <c r="D4" s="588">
        <f>'B2.1.BanDoNen'!G7</f>
        <v>0</v>
      </c>
      <c r="E4" s="588">
        <f>'B2.1.BanDoNen'!G8</f>
        <v>0</v>
      </c>
      <c r="F4" s="589" t="s">
        <v>681</v>
      </c>
      <c r="H4" s="321"/>
    </row>
    <row r="5" spans="1:9" s="320" customFormat="1" ht="37.5" customHeight="1">
      <c r="A5" s="589">
        <v>2</v>
      </c>
      <c r="B5" s="322" t="s">
        <v>749</v>
      </c>
      <c r="C5" s="323">
        <f>'B2.2. CP KhaoSat'!D14</f>
        <v>0</v>
      </c>
      <c r="D5" s="324">
        <f>'B2.2. CP KhaoSat'!D15</f>
        <v>0</v>
      </c>
      <c r="E5" s="323">
        <f>'B2.2. CP KhaoSat'!D16</f>
        <v>0</v>
      </c>
      <c r="F5" s="589" t="s">
        <v>682</v>
      </c>
      <c r="H5" s="321"/>
    </row>
    <row r="6" spans="1:9" s="320" customFormat="1" ht="36.75" customHeight="1">
      <c r="A6" s="589">
        <v>3</v>
      </c>
      <c r="B6" s="322" t="s">
        <v>768</v>
      </c>
      <c r="C6" s="323">
        <f>'B2.3.ChuanHoaDL'!G61</f>
        <v>0</v>
      </c>
      <c r="D6" s="324">
        <f>'B2.3.ChuanHoaDL'!G62</f>
        <v>0</v>
      </c>
      <c r="E6" s="323">
        <f>'B2.3.ChuanHoaDL'!G63</f>
        <v>0</v>
      </c>
      <c r="F6" s="589" t="s">
        <v>704</v>
      </c>
      <c r="H6" s="321"/>
    </row>
    <row r="7" spans="1:9" ht="15.75">
      <c r="A7" s="328"/>
      <c r="B7" s="329" t="s">
        <v>22</v>
      </c>
      <c r="C7" s="584">
        <f>SUM(C4:C6)</f>
        <v>0</v>
      </c>
      <c r="D7" s="584">
        <f>SUM(D4:D6)</f>
        <v>0</v>
      </c>
      <c r="E7" s="584">
        <f>SUM(E4:E6)</f>
        <v>0</v>
      </c>
      <c r="F7" s="328"/>
    </row>
  </sheetData>
  <mergeCells count="1">
    <mergeCell ref="A2:F2"/>
  </mergeCells>
  <pageMargins left="0.83"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I13"/>
  <sheetViews>
    <sheetView workbookViewId="0">
      <selection activeCell="G15" sqref="G15"/>
    </sheetView>
  </sheetViews>
  <sheetFormatPr defaultColWidth="9.140625" defaultRowHeight="15.75"/>
  <cols>
    <col min="1" max="1" width="5.85546875" style="185" customWidth="1"/>
    <col min="2" max="2" width="23.42578125" style="185" customWidth="1"/>
    <col min="3" max="3" width="9.7109375" style="185" customWidth="1"/>
    <col min="4" max="4" width="7.140625" style="190" customWidth="1"/>
    <col min="5" max="5" width="8.28515625" style="196" customWidth="1"/>
    <col min="6" max="6" width="16" style="192" bestFit="1" customWidth="1"/>
    <col min="7" max="7" width="16" style="185" customWidth="1"/>
    <col min="8" max="8" width="65.42578125" style="185" customWidth="1"/>
    <col min="9" max="9" width="23.42578125" style="185" customWidth="1"/>
    <col min="10" max="16384" width="9.140625" style="185"/>
  </cols>
  <sheetData>
    <row r="1" spans="1:9" s="174" customFormat="1" ht="18.75">
      <c r="A1" s="173" t="s">
        <v>697</v>
      </c>
      <c r="C1" s="982"/>
      <c r="D1" s="982"/>
      <c r="E1" s="982"/>
      <c r="F1" s="982"/>
      <c r="G1" s="982"/>
      <c r="H1" s="982"/>
    </row>
    <row r="2" spans="1:9" s="175" customFormat="1" ht="21" customHeight="1">
      <c r="A2" s="983" t="s">
        <v>779</v>
      </c>
      <c r="B2" s="983"/>
      <c r="C2" s="983"/>
      <c r="D2" s="983"/>
      <c r="E2" s="983"/>
      <c r="F2" s="983"/>
      <c r="G2" s="983"/>
      <c r="H2" s="983"/>
    </row>
    <row r="4" spans="1:9" s="178" customFormat="1" ht="38.25" customHeight="1">
      <c r="A4" s="176" t="s">
        <v>1</v>
      </c>
      <c r="B4" s="176" t="s">
        <v>226</v>
      </c>
      <c r="C4" s="176" t="s">
        <v>227</v>
      </c>
      <c r="D4" s="176" t="s">
        <v>228</v>
      </c>
      <c r="E4" s="195" t="s">
        <v>229</v>
      </c>
      <c r="F4" s="177" t="s">
        <v>230</v>
      </c>
      <c r="G4" s="176" t="s">
        <v>32</v>
      </c>
      <c r="H4" s="176" t="s">
        <v>7</v>
      </c>
    </row>
    <row r="5" spans="1:9" ht="47.25">
      <c r="A5" s="179" t="s">
        <v>219</v>
      </c>
      <c r="B5" s="314" t="s">
        <v>716</v>
      </c>
      <c r="C5" s="180" t="s">
        <v>445</v>
      </c>
      <c r="D5" s="179" t="s">
        <v>221</v>
      </c>
      <c r="E5" s="312">
        <v>0</v>
      </c>
      <c r="F5" s="181">
        <v>22726358</v>
      </c>
      <c r="G5" s="182">
        <f>F5*E5</f>
        <v>0</v>
      </c>
      <c r="H5" s="183" t="s">
        <v>680</v>
      </c>
      <c r="I5" s="184"/>
    </row>
    <row r="6" spans="1:9" ht="24" customHeight="1">
      <c r="A6" s="186"/>
      <c r="B6" s="984" t="s">
        <v>231</v>
      </c>
      <c r="C6" s="984"/>
      <c r="D6" s="984"/>
      <c r="E6" s="984"/>
      <c r="F6" s="984"/>
      <c r="G6" s="187">
        <f>SUM(G5)</f>
        <v>0</v>
      </c>
      <c r="H6" s="188"/>
    </row>
    <row r="7" spans="1:9">
      <c r="A7" s="186"/>
      <c r="B7" s="984" t="s">
        <v>232</v>
      </c>
      <c r="C7" s="984"/>
      <c r="D7" s="984"/>
      <c r="E7" s="984"/>
      <c r="F7" s="984"/>
      <c r="G7" s="189">
        <f>G6*10%</f>
        <v>0</v>
      </c>
      <c r="H7" s="188"/>
    </row>
    <row r="8" spans="1:9">
      <c r="A8" s="186"/>
      <c r="B8" s="984" t="s">
        <v>22</v>
      </c>
      <c r="C8" s="984"/>
      <c r="D8" s="984"/>
      <c r="E8" s="984"/>
      <c r="F8" s="984"/>
      <c r="G8" s="189">
        <f>SUM(G6:G7)</f>
        <v>0</v>
      </c>
      <c r="H8" s="186"/>
    </row>
    <row r="9" spans="1:9">
      <c r="G9" s="193"/>
    </row>
    <row r="10" spans="1:9">
      <c r="G10" s="194"/>
    </row>
    <row r="13" spans="1:9">
      <c r="F13" s="592"/>
      <c r="G13" s="592"/>
    </row>
  </sheetData>
  <mergeCells count="5">
    <mergeCell ref="C1:H1"/>
    <mergeCell ref="A2:H2"/>
    <mergeCell ref="B6:F6"/>
    <mergeCell ref="B7:F7"/>
    <mergeCell ref="B8:F8"/>
  </mergeCells>
  <printOptions horizontalCentered="1"/>
  <pageMargins left="0.78740157480314965" right="0.39370078740157483" top="0.78740157480314965" bottom="0.78740157480314965" header="0.31496062992125984" footer="0.31496062992125984"/>
  <pageSetup scale="8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6"/>
  <sheetViews>
    <sheetView topLeftCell="A4" zoomScale="85" zoomScaleNormal="85" workbookViewId="0">
      <selection activeCell="D11" sqref="D11"/>
    </sheetView>
  </sheetViews>
  <sheetFormatPr defaultColWidth="14.42578125" defaultRowHeight="12.75"/>
  <cols>
    <col min="1" max="1" width="6.28515625" style="633" customWidth="1"/>
    <col min="2" max="2" width="49.28515625" customWidth="1"/>
    <col min="3" max="3" width="26.7109375" customWidth="1"/>
    <col min="4" max="4" width="17.7109375" customWidth="1"/>
    <col min="5" max="5" width="16.85546875" customWidth="1"/>
    <col min="6" max="6" width="27.140625" customWidth="1"/>
    <col min="7" max="26" width="8.7109375" customWidth="1"/>
  </cols>
  <sheetData>
    <row r="1" spans="1:6" ht="50.25" customHeight="1">
      <c r="A1" s="985" t="s">
        <v>750</v>
      </c>
      <c r="B1" s="986"/>
      <c r="C1" s="986"/>
      <c r="D1" s="986"/>
      <c r="E1" s="986"/>
      <c r="F1" s="986"/>
    </row>
    <row r="3" spans="1:6" ht="15.75">
      <c r="A3" s="630" t="s">
        <v>1</v>
      </c>
      <c r="B3" s="621" t="s">
        <v>48</v>
      </c>
      <c r="C3" s="621" t="s">
        <v>49</v>
      </c>
      <c r="D3" s="621" t="s">
        <v>50</v>
      </c>
      <c r="E3" s="621" t="s">
        <v>51</v>
      </c>
      <c r="F3" s="621" t="s">
        <v>717</v>
      </c>
    </row>
    <row r="4" spans="1:6" ht="18.75">
      <c r="A4" s="631" t="s">
        <v>718</v>
      </c>
      <c r="B4" s="623" t="s">
        <v>719</v>
      </c>
      <c r="C4" s="622"/>
      <c r="D4" s="624">
        <f>SUM(D5:D7)</f>
        <v>0</v>
      </c>
      <c r="E4" s="622" t="s">
        <v>55</v>
      </c>
      <c r="F4" s="625"/>
    </row>
    <row r="5" spans="1:6" ht="18.75">
      <c r="A5" s="632">
        <v>1</v>
      </c>
      <c r="B5" s="627" t="s">
        <v>781</v>
      </c>
      <c r="C5" s="626" t="s">
        <v>720</v>
      </c>
      <c r="D5" s="628">
        <v>0</v>
      </c>
      <c r="E5" s="626" t="s">
        <v>58</v>
      </c>
      <c r="F5" s="627"/>
    </row>
    <row r="6" spans="1:6" ht="18.75">
      <c r="A6" s="632">
        <v>2</v>
      </c>
      <c r="B6" s="627" t="s">
        <v>60</v>
      </c>
      <c r="C6" s="626" t="s">
        <v>720</v>
      </c>
      <c r="D6" s="628">
        <f>'B2.2.1. CPThucHienKS'!G13</f>
        <v>0</v>
      </c>
      <c r="E6" s="626" t="s">
        <v>61</v>
      </c>
      <c r="F6" s="68" t="s">
        <v>780</v>
      </c>
    </row>
    <row r="7" spans="1:6" ht="37.5">
      <c r="A7" s="632">
        <v>3</v>
      </c>
      <c r="B7" s="627" t="s">
        <v>721</v>
      </c>
      <c r="C7" s="626" t="s">
        <v>720</v>
      </c>
      <c r="D7" s="628">
        <v>0</v>
      </c>
      <c r="E7" s="626" t="s">
        <v>64</v>
      </c>
      <c r="F7" s="629"/>
    </row>
    <row r="8" spans="1:6" ht="18.75">
      <c r="A8" s="631" t="s">
        <v>722</v>
      </c>
      <c r="B8" s="623" t="s">
        <v>65</v>
      </c>
      <c r="C8" s="622" t="s">
        <v>723</v>
      </c>
      <c r="D8" s="624">
        <f>D4*45%</f>
        <v>0</v>
      </c>
      <c r="E8" s="622" t="s">
        <v>67</v>
      </c>
      <c r="F8" s="625"/>
    </row>
    <row r="9" spans="1:6" ht="18.75">
      <c r="A9" s="631" t="s">
        <v>724</v>
      </c>
      <c r="B9" s="623" t="s">
        <v>69</v>
      </c>
      <c r="C9" s="622"/>
      <c r="D9" s="624">
        <f>SUM(D10:D12)</f>
        <v>0</v>
      </c>
      <c r="E9" s="622" t="s">
        <v>70</v>
      </c>
      <c r="F9" s="625"/>
    </row>
    <row r="10" spans="1:6" ht="93.75">
      <c r="A10" s="632">
        <v>1</v>
      </c>
      <c r="B10" s="627" t="s">
        <v>71</v>
      </c>
      <c r="C10" s="626" t="s">
        <v>720</v>
      </c>
      <c r="D10" s="628">
        <f>85000*'B2.2.1. CPThucHienKS'!F12*3*50%</f>
        <v>0</v>
      </c>
      <c r="E10" s="626"/>
      <c r="F10" s="627" t="s">
        <v>793</v>
      </c>
    </row>
    <row r="11" spans="1:6" ht="18.75">
      <c r="A11" s="632">
        <v>2</v>
      </c>
      <c r="B11" s="69" t="s">
        <v>777</v>
      </c>
      <c r="C11" s="68"/>
      <c r="D11" s="70">
        <f>'B2.2.2. CPDiKS'!F11</f>
        <v>0</v>
      </c>
      <c r="E11" s="626"/>
      <c r="F11" s="68" t="s">
        <v>778</v>
      </c>
    </row>
    <row r="12" spans="1:6" ht="18.75">
      <c r="A12" s="632">
        <v>3</v>
      </c>
      <c r="B12" s="627" t="s">
        <v>725</v>
      </c>
      <c r="C12" s="626" t="s">
        <v>726</v>
      </c>
      <c r="D12" s="628">
        <v>0</v>
      </c>
      <c r="E12" s="626"/>
      <c r="F12" s="629"/>
    </row>
    <row r="13" spans="1:6" ht="37.5">
      <c r="A13" s="631" t="s">
        <v>727</v>
      </c>
      <c r="B13" s="623" t="s">
        <v>73</v>
      </c>
      <c r="C13" s="622" t="s">
        <v>728</v>
      </c>
      <c r="D13" s="624">
        <f>(D4+D8+D9)*6%</f>
        <v>0</v>
      </c>
      <c r="E13" s="622" t="s">
        <v>75</v>
      </c>
      <c r="F13" s="625"/>
    </row>
    <row r="14" spans="1:6" ht="18.75">
      <c r="A14" s="632"/>
      <c r="B14" s="623" t="s">
        <v>76</v>
      </c>
      <c r="C14" s="626" t="s">
        <v>729</v>
      </c>
      <c r="D14" s="624">
        <f>D4+D8+D9+D13</f>
        <v>0</v>
      </c>
      <c r="E14" s="626" t="s">
        <v>78</v>
      </c>
      <c r="F14" s="629"/>
    </row>
    <row r="15" spans="1:6" ht="21.75">
      <c r="A15" s="631" t="s">
        <v>730</v>
      </c>
      <c r="B15" s="623" t="s">
        <v>79</v>
      </c>
      <c r="C15" s="622" t="s">
        <v>731</v>
      </c>
      <c r="D15" s="624">
        <f>D14*10%</f>
        <v>0</v>
      </c>
      <c r="E15" s="622" t="s">
        <v>81</v>
      </c>
      <c r="F15" s="625"/>
    </row>
    <row r="16" spans="1:6" ht="18.75">
      <c r="A16" s="631"/>
      <c r="B16" s="623" t="s">
        <v>22</v>
      </c>
      <c r="C16" s="622" t="s">
        <v>732</v>
      </c>
      <c r="D16" s="624">
        <f>SUM(D14:D15)</f>
        <v>0</v>
      </c>
      <c r="E16" s="622"/>
      <c r="F16" s="625"/>
    </row>
  </sheetData>
  <mergeCells count="1">
    <mergeCell ref="A1:F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00"/>
  <sheetViews>
    <sheetView topLeftCell="A8" workbookViewId="0">
      <selection activeCell="G13" sqref="G13"/>
    </sheetView>
  </sheetViews>
  <sheetFormatPr defaultColWidth="14.42578125" defaultRowHeight="12.75"/>
  <cols>
    <col min="1" max="1" width="6.140625" style="633" customWidth="1"/>
    <col min="2" max="2" width="29.85546875" style="633" customWidth="1"/>
    <col min="3" max="3" width="16.42578125" style="633" customWidth="1"/>
    <col min="4" max="4" width="15.28515625" style="633" customWidth="1"/>
    <col min="5" max="5" width="13.42578125" style="633" customWidth="1"/>
    <col min="6" max="6" width="10.42578125" style="633" customWidth="1"/>
    <col min="7" max="7" width="16.7109375" style="633" customWidth="1"/>
    <col min="8" max="8" width="34.42578125" style="633" customWidth="1"/>
    <col min="9" max="26" width="8.7109375" style="633" customWidth="1"/>
    <col min="27" max="16384" width="14.42578125" style="633"/>
  </cols>
  <sheetData>
    <row r="1" spans="1:26" ht="25.5" customHeight="1">
      <c r="A1" s="987" t="s">
        <v>748</v>
      </c>
      <c r="B1" s="988"/>
      <c r="C1" s="988"/>
      <c r="D1" s="988"/>
      <c r="E1" s="988"/>
      <c r="F1" s="988"/>
      <c r="G1" s="988"/>
      <c r="H1" s="988"/>
      <c r="I1" s="634"/>
      <c r="J1" s="634"/>
      <c r="K1" s="634"/>
      <c r="L1" s="634"/>
      <c r="M1" s="634"/>
      <c r="N1" s="634"/>
      <c r="O1" s="634"/>
      <c r="P1" s="634"/>
      <c r="Q1" s="634"/>
      <c r="R1" s="634"/>
      <c r="S1" s="634"/>
      <c r="T1" s="634"/>
      <c r="U1" s="634"/>
      <c r="V1" s="634"/>
      <c r="W1" s="634"/>
      <c r="X1" s="634"/>
      <c r="Y1" s="634"/>
      <c r="Z1" s="634"/>
    </row>
    <row r="2" spans="1:26" ht="18.75" hidden="1" customHeight="1">
      <c r="A2" s="987" t="s">
        <v>733</v>
      </c>
      <c r="B2" s="988"/>
      <c r="C2" s="988"/>
      <c r="D2" s="988"/>
      <c r="E2" s="988"/>
      <c r="F2" s="988"/>
      <c r="G2" s="988"/>
      <c r="H2" s="634"/>
      <c r="I2" s="634"/>
      <c r="J2" s="634"/>
      <c r="K2" s="634"/>
      <c r="L2" s="634"/>
      <c r="M2" s="634"/>
      <c r="N2" s="634"/>
      <c r="O2" s="634"/>
      <c r="P2" s="634"/>
      <c r="Q2" s="634"/>
      <c r="R2" s="634"/>
      <c r="S2" s="634"/>
      <c r="T2" s="634"/>
      <c r="U2" s="634"/>
      <c r="V2" s="634"/>
      <c r="W2" s="634"/>
      <c r="X2" s="634"/>
      <c r="Y2" s="634"/>
      <c r="Z2" s="634"/>
    </row>
    <row r="3" spans="1:26" ht="18.75" hidden="1" customHeight="1">
      <c r="A3" s="635"/>
      <c r="B3" s="635"/>
      <c r="C3" s="635"/>
      <c r="D3" s="635"/>
      <c r="E3" s="635"/>
      <c r="F3" s="635"/>
      <c r="G3" s="635"/>
      <c r="H3" s="635"/>
      <c r="I3" s="635"/>
      <c r="J3" s="635"/>
      <c r="K3" s="635"/>
      <c r="L3" s="635"/>
      <c r="M3" s="635"/>
      <c r="N3" s="635"/>
      <c r="O3" s="635"/>
      <c r="P3" s="635"/>
      <c r="Q3" s="635"/>
      <c r="R3" s="635"/>
      <c r="S3" s="635"/>
      <c r="T3" s="635"/>
      <c r="U3" s="635"/>
      <c r="V3" s="635"/>
      <c r="W3" s="635"/>
      <c r="X3" s="635"/>
      <c r="Y3" s="635"/>
      <c r="Z3" s="635"/>
    </row>
    <row r="4" spans="1:26" ht="18.75" hidden="1" customHeight="1">
      <c r="A4" s="636" t="s">
        <v>1</v>
      </c>
      <c r="B4" s="636" t="s">
        <v>734</v>
      </c>
      <c r="C4" s="636" t="s">
        <v>390</v>
      </c>
      <c r="D4" s="636" t="s">
        <v>735</v>
      </c>
      <c r="E4" s="636" t="s">
        <v>230</v>
      </c>
      <c r="F4" s="636" t="s">
        <v>736</v>
      </c>
      <c r="G4" s="636" t="s">
        <v>7</v>
      </c>
      <c r="H4" s="635"/>
      <c r="I4" s="635"/>
      <c r="J4" s="635"/>
      <c r="K4" s="635"/>
      <c r="L4" s="635"/>
      <c r="M4" s="635"/>
      <c r="N4" s="635"/>
      <c r="O4" s="635"/>
      <c r="P4" s="635"/>
      <c r="Q4" s="635"/>
      <c r="R4" s="635"/>
      <c r="S4" s="635"/>
      <c r="T4" s="635"/>
      <c r="U4" s="635"/>
      <c r="V4" s="635"/>
      <c r="W4" s="635"/>
      <c r="X4" s="635"/>
      <c r="Y4" s="635"/>
      <c r="Z4" s="635"/>
    </row>
    <row r="5" spans="1:26" ht="18.75" hidden="1" customHeight="1">
      <c r="A5" s="637">
        <v>1</v>
      </c>
      <c r="B5" s="638" t="s">
        <v>737</v>
      </c>
      <c r="C5" s="637" t="s">
        <v>258</v>
      </c>
      <c r="D5" s="637">
        <v>3</v>
      </c>
      <c r="E5" s="639">
        <v>500000</v>
      </c>
      <c r="F5" s="632">
        <f>E5*D5</f>
        <v>1500000</v>
      </c>
      <c r="G5" s="638" t="s">
        <v>738</v>
      </c>
      <c r="H5" s="635"/>
      <c r="I5" s="635"/>
      <c r="J5" s="635"/>
      <c r="K5" s="635"/>
      <c r="L5" s="635"/>
      <c r="M5" s="635"/>
      <c r="N5" s="635"/>
      <c r="O5" s="635"/>
      <c r="P5" s="635"/>
      <c r="Q5" s="635"/>
      <c r="R5" s="635"/>
      <c r="S5" s="635"/>
      <c r="T5" s="635"/>
      <c r="U5" s="635"/>
      <c r="V5" s="635"/>
      <c r="W5" s="635"/>
      <c r="X5" s="635"/>
      <c r="Y5" s="635"/>
      <c r="Z5" s="635"/>
    </row>
    <row r="6" spans="1:26" ht="18.75" hidden="1" customHeight="1">
      <c r="A6" s="640"/>
      <c r="B6" s="641" t="s">
        <v>30</v>
      </c>
      <c r="C6" s="640"/>
      <c r="D6" s="640"/>
      <c r="E6" s="640"/>
      <c r="F6" s="641">
        <f>SUM(F5)</f>
        <v>1500000</v>
      </c>
      <c r="G6" s="641"/>
      <c r="H6" s="635"/>
      <c r="I6" s="635"/>
      <c r="J6" s="635"/>
      <c r="K6" s="635"/>
      <c r="L6" s="635"/>
      <c r="M6" s="635"/>
      <c r="N6" s="635"/>
      <c r="O6" s="635"/>
      <c r="P6" s="635"/>
      <c r="Q6" s="635"/>
      <c r="R6" s="635"/>
      <c r="S6" s="635"/>
      <c r="T6" s="635"/>
      <c r="U6" s="635"/>
      <c r="V6" s="635"/>
      <c r="W6" s="635"/>
      <c r="X6" s="635"/>
      <c r="Y6" s="635"/>
      <c r="Z6" s="635"/>
    </row>
    <row r="7" spans="1:26" ht="18.75" hidden="1" customHeight="1">
      <c r="A7" s="635"/>
      <c r="B7" s="635"/>
      <c r="C7" s="635"/>
      <c r="D7" s="635"/>
      <c r="E7" s="635"/>
      <c r="F7" s="635"/>
      <c r="G7" s="635"/>
      <c r="H7" s="635"/>
      <c r="I7" s="635"/>
      <c r="J7" s="635"/>
      <c r="K7" s="635"/>
      <c r="L7" s="635"/>
      <c r="M7" s="635"/>
      <c r="N7" s="635"/>
      <c r="O7" s="635"/>
      <c r="P7" s="635"/>
      <c r="Q7" s="635"/>
      <c r="R7" s="635"/>
      <c r="S7" s="635"/>
      <c r="T7" s="635"/>
      <c r="U7" s="635"/>
      <c r="V7" s="635"/>
      <c r="W7" s="635"/>
      <c r="X7" s="635"/>
      <c r="Y7" s="635"/>
      <c r="Z7" s="635"/>
    </row>
    <row r="8" spans="1:26" ht="18.75">
      <c r="A8" s="989"/>
      <c r="B8" s="990"/>
      <c r="C8" s="990"/>
      <c r="D8" s="990"/>
      <c r="E8" s="990"/>
      <c r="F8" s="990"/>
      <c r="G8" s="990"/>
      <c r="H8" s="990"/>
      <c r="I8" s="635"/>
      <c r="J8" s="635"/>
      <c r="K8" s="635"/>
      <c r="L8" s="635"/>
      <c r="M8" s="635"/>
      <c r="N8" s="635"/>
      <c r="O8" s="635"/>
      <c r="P8" s="635"/>
      <c r="Q8" s="635"/>
      <c r="R8" s="635"/>
      <c r="S8" s="635"/>
      <c r="T8" s="635"/>
      <c r="U8" s="635"/>
      <c r="V8" s="635"/>
      <c r="W8" s="635"/>
      <c r="X8" s="635"/>
      <c r="Y8" s="635"/>
      <c r="Z8" s="635"/>
    </row>
    <row r="9" spans="1:26" ht="107.25" customHeight="1">
      <c r="A9" s="642" t="s">
        <v>1</v>
      </c>
      <c r="B9" s="642" t="s">
        <v>739</v>
      </c>
      <c r="C9" s="642" t="s">
        <v>740</v>
      </c>
      <c r="D9" s="642" t="s">
        <v>741</v>
      </c>
      <c r="E9" s="642" t="s">
        <v>742</v>
      </c>
      <c r="F9" s="642" t="s">
        <v>743</v>
      </c>
      <c r="G9" s="642" t="s">
        <v>32</v>
      </c>
      <c r="H9" s="642" t="s">
        <v>7</v>
      </c>
      <c r="I9" s="635"/>
      <c r="J9" s="635"/>
      <c r="K9" s="635"/>
      <c r="L9" s="635"/>
      <c r="M9" s="635"/>
      <c r="N9" s="635"/>
      <c r="O9" s="635"/>
      <c r="P9" s="635"/>
      <c r="Q9" s="635"/>
      <c r="R9" s="635"/>
      <c r="S9" s="635"/>
      <c r="T9" s="635"/>
      <c r="U9" s="635"/>
      <c r="V9" s="635"/>
      <c r="W9" s="635"/>
      <c r="X9" s="635"/>
      <c r="Y9" s="635"/>
      <c r="Z9" s="635"/>
    </row>
    <row r="10" spans="1:26" ht="36" customHeight="1">
      <c r="A10" s="643">
        <v>1</v>
      </c>
      <c r="B10" s="644" t="s">
        <v>744</v>
      </c>
      <c r="C10" s="643">
        <v>0</v>
      </c>
      <c r="D10" s="643">
        <v>0</v>
      </c>
      <c r="E10" s="652">
        <f>ROUND(3980000/22,-3)</f>
        <v>181000</v>
      </c>
      <c r="F10" s="643">
        <v>0</v>
      </c>
      <c r="G10" s="653">
        <f>E10*F10</f>
        <v>0</v>
      </c>
      <c r="H10" s="991" t="s">
        <v>745</v>
      </c>
      <c r="I10" s="645"/>
      <c r="J10" s="645"/>
      <c r="K10" s="645"/>
      <c r="L10" s="645"/>
      <c r="M10" s="645"/>
      <c r="N10" s="645"/>
      <c r="O10" s="645"/>
      <c r="P10" s="645"/>
      <c r="Q10" s="645"/>
      <c r="R10" s="645"/>
      <c r="S10" s="645"/>
      <c r="T10" s="645"/>
      <c r="U10" s="645"/>
      <c r="V10" s="645"/>
      <c r="W10" s="645"/>
      <c r="X10" s="645"/>
      <c r="Y10" s="645"/>
      <c r="Z10" s="645"/>
    </row>
    <row r="11" spans="1:26" ht="42" customHeight="1">
      <c r="A11" s="643">
        <v>2</v>
      </c>
      <c r="B11" s="644" t="s">
        <v>746</v>
      </c>
      <c r="C11" s="643">
        <v>0</v>
      </c>
      <c r="D11" s="643">
        <v>0</v>
      </c>
      <c r="E11" s="652">
        <f>ROUND(3980000/22,-3)</f>
        <v>181000</v>
      </c>
      <c r="F11" s="643">
        <v>0</v>
      </c>
      <c r="G11" s="655">
        <f>E11*F11</f>
        <v>0</v>
      </c>
      <c r="H11" s="992"/>
      <c r="I11" s="645"/>
      <c r="J11" s="645"/>
      <c r="K11" s="645"/>
      <c r="L11" s="645"/>
      <c r="M11" s="645"/>
      <c r="N11" s="645"/>
      <c r="O11" s="645"/>
      <c r="P11" s="645"/>
      <c r="Q11" s="645"/>
      <c r="R11" s="645"/>
      <c r="S11" s="645"/>
      <c r="T11" s="645"/>
      <c r="U11" s="645"/>
      <c r="V11" s="645"/>
      <c r="W11" s="645"/>
      <c r="X11" s="645"/>
      <c r="Y11" s="645"/>
      <c r="Z11" s="645"/>
    </row>
    <row r="12" spans="1:26" ht="46.5" customHeight="1">
      <c r="A12" s="646">
        <v>3</v>
      </c>
      <c r="B12" s="647" t="s">
        <v>747</v>
      </c>
      <c r="C12" s="646">
        <v>6</v>
      </c>
      <c r="D12" s="646">
        <v>3</v>
      </c>
      <c r="E12" s="652">
        <f>ROUND(3980000/22,-3)</f>
        <v>181000</v>
      </c>
      <c r="F12" s="646">
        <v>0</v>
      </c>
      <c r="G12" s="653">
        <f>C12*D12*E12*F12</f>
        <v>0</v>
      </c>
      <c r="H12" s="993"/>
      <c r="I12" s="635"/>
      <c r="J12" s="635"/>
      <c r="K12" s="635"/>
      <c r="L12" s="635"/>
      <c r="M12" s="635"/>
      <c r="N12" s="635"/>
      <c r="O12" s="635"/>
      <c r="P12" s="635"/>
      <c r="Q12" s="635"/>
      <c r="R12" s="635"/>
      <c r="S12" s="635"/>
      <c r="T12" s="635"/>
      <c r="U12" s="635"/>
      <c r="V12" s="635"/>
      <c r="W12" s="635"/>
      <c r="X12" s="635"/>
      <c r="Y12" s="635"/>
      <c r="Z12" s="635"/>
    </row>
    <row r="13" spans="1:26" ht="27" customHeight="1">
      <c r="A13" s="648"/>
      <c r="B13" s="649" t="s">
        <v>22</v>
      </c>
      <c r="C13" s="648"/>
      <c r="D13" s="648"/>
      <c r="E13" s="648"/>
      <c r="F13" s="650"/>
      <c r="G13" s="654">
        <f>SUM(G10:G12)</f>
        <v>0</v>
      </c>
      <c r="H13" s="651"/>
      <c r="I13" s="635"/>
      <c r="J13" s="635"/>
      <c r="K13" s="635"/>
      <c r="L13" s="635"/>
      <c r="M13" s="635"/>
      <c r="N13" s="635"/>
      <c r="O13" s="635"/>
      <c r="P13" s="635"/>
      <c r="Q13" s="635"/>
      <c r="R13" s="635"/>
      <c r="S13" s="635"/>
      <c r="T13" s="635"/>
      <c r="U13" s="635"/>
      <c r="V13" s="635"/>
      <c r="W13" s="635"/>
      <c r="X13" s="635"/>
      <c r="Y13" s="635"/>
      <c r="Z13" s="635"/>
    </row>
    <row r="14" spans="1:26" ht="18.75" customHeight="1">
      <c r="A14" s="635"/>
      <c r="B14" s="635"/>
      <c r="C14" s="635"/>
      <c r="D14" s="635"/>
      <c r="E14" s="635"/>
      <c r="F14" s="635"/>
      <c r="G14" s="635"/>
      <c r="H14" s="635"/>
      <c r="I14" s="635"/>
      <c r="J14" s="635"/>
      <c r="K14" s="635"/>
      <c r="L14" s="635"/>
      <c r="M14" s="635"/>
      <c r="N14" s="635"/>
      <c r="O14" s="635"/>
      <c r="P14" s="635"/>
      <c r="Q14" s="635"/>
      <c r="R14" s="635"/>
      <c r="S14" s="635"/>
      <c r="T14" s="635"/>
      <c r="U14" s="635"/>
      <c r="V14" s="635"/>
      <c r="W14" s="635"/>
      <c r="X14" s="635"/>
      <c r="Y14" s="635"/>
      <c r="Z14" s="635"/>
    </row>
    <row r="15" spans="1:26" ht="18.75" customHeight="1">
      <c r="A15" s="635"/>
      <c r="B15" s="635"/>
      <c r="C15" s="635"/>
      <c r="D15" s="635"/>
      <c r="E15" s="635"/>
      <c r="F15" s="635"/>
      <c r="G15" s="635"/>
      <c r="H15" s="635"/>
      <c r="I15" s="635"/>
      <c r="J15" s="635"/>
      <c r="K15" s="635"/>
      <c r="L15" s="635"/>
      <c r="M15" s="635"/>
      <c r="N15" s="635"/>
      <c r="O15" s="635"/>
      <c r="P15" s="635"/>
      <c r="Q15" s="635"/>
      <c r="R15" s="635"/>
      <c r="S15" s="635"/>
      <c r="T15" s="635"/>
      <c r="U15" s="635"/>
      <c r="V15" s="635"/>
      <c r="W15" s="635"/>
      <c r="X15" s="635"/>
      <c r="Y15" s="635"/>
      <c r="Z15" s="635"/>
    </row>
    <row r="16" spans="1:26" ht="18.75" customHeight="1">
      <c r="A16" s="635"/>
      <c r="B16" s="635"/>
      <c r="C16" s="635"/>
      <c r="D16" s="635"/>
      <c r="E16" s="635"/>
      <c r="F16" s="635"/>
      <c r="G16" s="635"/>
      <c r="H16" s="635"/>
      <c r="I16" s="635"/>
      <c r="J16" s="635"/>
      <c r="K16" s="635"/>
      <c r="L16" s="635"/>
      <c r="M16" s="635"/>
      <c r="N16" s="635"/>
      <c r="O16" s="635"/>
      <c r="P16" s="635"/>
      <c r="Q16" s="635"/>
      <c r="R16" s="635"/>
      <c r="S16" s="635"/>
      <c r="T16" s="635"/>
      <c r="U16" s="635"/>
      <c r="V16" s="635"/>
      <c r="W16" s="635"/>
      <c r="X16" s="635"/>
      <c r="Y16" s="635"/>
      <c r="Z16" s="635"/>
    </row>
    <row r="17" spans="1:26" ht="18.75" customHeight="1">
      <c r="A17" s="635"/>
      <c r="B17" s="635"/>
      <c r="C17" s="635"/>
      <c r="D17" s="635"/>
      <c r="E17" s="635"/>
      <c r="F17" s="635"/>
      <c r="G17" s="635"/>
      <c r="H17" s="635"/>
      <c r="I17" s="635"/>
      <c r="J17" s="635"/>
      <c r="K17" s="635"/>
      <c r="L17" s="635"/>
      <c r="M17" s="635"/>
      <c r="N17" s="635"/>
      <c r="O17" s="635"/>
      <c r="P17" s="635"/>
      <c r="Q17" s="635"/>
      <c r="R17" s="635"/>
      <c r="S17" s="635"/>
      <c r="T17" s="635"/>
      <c r="U17" s="635"/>
      <c r="V17" s="635"/>
      <c r="W17" s="635"/>
      <c r="X17" s="635"/>
      <c r="Y17" s="635"/>
      <c r="Z17" s="635"/>
    </row>
    <row r="18" spans="1:26" ht="18.75" customHeight="1">
      <c r="A18" s="635"/>
      <c r="B18" s="635"/>
      <c r="C18" s="635"/>
      <c r="D18" s="635"/>
      <c r="E18" s="635"/>
      <c r="F18" s="635"/>
      <c r="G18" s="635"/>
      <c r="H18" s="635"/>
      <c r="I18" s="635"/>
      <c r="J18" s="635"/>
      <c r="K18" s="635"/>
      <c r="L18" s="635"/>
      <c r="M18" s="635"/>
      <c r="N18" s="635"/>
      <c r="O18" s="635"/>
      <c r="P18" s="635"/>
      <c r="Q18" s="635"/>
      <c r="R18" s="635"/>
      <c r="S18" s="635"/>
      <c r="T18" s="635"/>
      <c r="U18" s="635"/>
      <c r="V18" s="635"/>
      <c r="W18" s="635"/>
      <c r="X18" s="635"/>
      <c r="Y18" s="635"/>
      <c r="Z18" s="635"/>
    </row>
    <row r="19" spans="1:26" ht="18.75" customHeight="1">
      <c r="A19" s="635"/>
      <c r="B19" s="635"/>
      <c r="C19" s="635"/>
      <c r="D19" s="635"/>
      <c r="E19" s="635"/>
      <c r="F19" s="635"/>
      <c r="G19" s="635"/>
      <c r="H19" s="635"/>
      <c r="I19" s="635"/>
      <c r="J19" s="635"/>
      <c r="K19" s="635"/>
      <c r="L19" s="635"/>
      <c r="M19" s="635"/>
      <c r="N19" s="635"/>
      <c r="O19" s="635"/>
      <c r="P19" s="635"/>
      <c r="Q19" s="635"/>
      <c r="R19" s="635"/>
      <c r="S19" s="635"/>
      <c r="T19" s="635"/>
      <c r="U19" s="635"/>
      <c r="V19" s="635"/>
      <c r="W19" s="635"/>
      <c r="X19" s="635"/>
      <c r="Y19" s="635"/>
      <c r="Z19" s="635"/>
    </row>
    <row r="20" spans="1:26" ht="18.75" customHeight="1">
      <c r="A20" s="635"/>
      <c r="B20" s="635"/>
      <c r="C20" s="635"/>
      <c r="D20" s="635"/>
      <c r="E20" s="635"/>
      <c r="F20" s="635"/>
      <c r="G20" s="635"/>
      <c r="H20" s="635"/>
      <c r="I20" s="635"/>
      <c r="J20" s="635"/>
      <c r="K20" s="635"/>
      <c r="L20" s="635"/>
      <c r="M20" s="635"/>
      <c r="N20" s="635"/>
      <c r="O20" s="635"/>
      <c r="P20" s="635"/>
      <c r="Q20" s="635"/>
      <c r="R20" s="635"/>
      <c r="S20" s="635"/>
      <c r="T20" s="635"/>
      <c r="U20" s="635"/>
      <c r="V20" s="635"/>
      <c r="W20" s="635"/>
      <c r="X20" s="635"/>
      <c r="Y20" s="635"/>
      <c r="Z20" s="635"/>
    </row>
    <row r="21" spans="1:26" ht="18.75" customHeight="1">
      <c r="A21" s="635"/>
      <c r="B21" s="635"/>
      <c r="C21" s="635"/>
      <c r="D21" s="635"/>
      <c r="E21" s="635"/>
      <c r="F21" s="635"/>
      <c r="G21" s="635"/>
      <c r="H21" s="635"/>
      <c r="I21" s="635"/>
      <c r="J21" s="635"/>
      <c r="K21" s="635"/>
      <c r="L21" s="635"/>
      <c r="M21" s="635"/>
      <c r="N21" s="635"/>
      <c r="O21" s="635"/>
      <c r="P21" s="635"/>
      <c r="Q21" s="635"/>
      <c r="R21" s="635"/>
      <c r="S21" s="635"/>
      <c r="T21" s="635"/>
      <c r="U21" s="635"/>
      <c r="V21" s="635"/>
      <c r="W21" s="635"/>
      <c r="X21" s="635"/>
      <c r="Y21" s="635"/>
      <c r="Z21" s="635"/>
    </row>
    <row r="22" spans="1:26" ht="18.75" customHeight="1">
      <c r="A22" s="635"/>
      <c r="B22" s="635"/>
      <c r="C22" s="635"/>
      <c r="D22" s="635"/>
      <c r="E22" s="635"/>
      <c r="F22" s="635"/>
      <c r="G22" s="635"/>
      <c r="H22" s="635"/>
      <c r="I22" s="635"/>
      <c r="J22" s="635"/>
      <c r="K22" s="635"/>
      <c r="L22" s="635"/>
      <c r="M22" s="635"/>
      <c r="N22" s="635"/>
      <c r="O22" s="635"/>
      <c r="P22" s="635"/>
      <c r="Q22" s="635"/>
      <c r="R22" s="635"/>
      <c r="S22" s="635"/>
      <c r="T22" s="635"/>
      <c r="U22" s="635"/>
      <c r="V22" s="635"/>
      <c r="W22" s="635"/>
      <c r="X22" s="635"/>
      <c r="Y22" s="635"/>
      <c r="Z22" s="635"/>
    </row>
    <row r="23" spans="1:26" ht="18.75" customHeight="1">
      <c r="A23" s="635"/>
      <c r="B23" s="635"/>
      <c r="C23" s="635"/>
      <c r="D23" s="635"/>
      <c r="E23" s="635"/>
      <c r="F23" s="635"/>
      <c r="G23" s="635"/>
      <c r="H23" s="635"/>
      <c r="I23" s="635"/>
      <c r="J23" s="635"/>
      <c r="K23" s="635"/>
      <c r="L23" s="635"/>
      <c r="M23" s="635"/>
      <c r="N23" s="635"/>
      <c r="O23" s="635"/>
      <c r="P23" s="635"/>
      <c r="Q23" s="635"/>
      <c r="R23" s="635"/>
      <c r="S23" s="635"/>
      <c r="T23" s="635"/>
      <c r="U23" s="635"/>
      <c r="V23" s="635"/>
      <c r="W23" s="635"/>
      <c r="X23" s="635"/>
      <c r="Y23" s="635"/>
      <c r="Z23" s="635"/>
    </row>
    <row r="24" spans="1:26" ht="18.75" customHeight="1">
      <c r="A24" s="635"/>
      <c r="B24" s="635"/>
      <c r="C24" s="635"/>
      <c r="D24" s="635"/>
      <c r="E24" s="635"/>
      <c r="F24" s="635"/>
      <c r="G24" s="635"/>
      <c r="H24" s="635"/>
      <c r="I24" s="635"/>
      <c r="J24" s="635"/>
      <c r="K24" s="635"/>
      <c r="L24" s="635"/>
      <c r="M24" s="635"/>
      <c r="N24" s="635"/>
      <c r="O24" s="635"/>
      <c r="P24" s="635"/>
      <c r="Q24" s="635"/>
      <c r="R24" s="635"/>
      <c r="S24" s="635"/>
      <c r="T24" s="635"/>
      <c r="U24" s="635"/>
      <c r="V24" s="635"/>
      <c r="W24" s="635"/>
      <c r="X24" s="635"/>
      <c r="Y24" s="635"/>
      <c r="Z24" s="635"/>
    </row>
    <row r="25" spans="1:26" ht="18.75" customHeight="1">
      <c r="A25" s="635"/>
      <c r="B25" s="635"/>
      <c r="C25" s="635"/>
      <c r="D25" s="635"/>
      <c r="E25" s="635"/>
      <c r="F25" s="635"/>
      <c r="G25" s="635"/>
      <c r="H25" s="635"/>
      <c r="I25" s="635"/>
      <c r="J25" s="635"/>
      <c r="K25" s="635"/>
      <c r="L25" s="635"/>
      <c r="M25" s="635"/>
      <c r="N25" s="635"/>
      <c r="O25" s="635"/>
      <c r="P25" s="635"/>
      <c r="Q25" s="635"/>
      <c r="R25" s="635"/>
      <c r="S25" s="635"/>
      <c r="T25" s="635"/>
      <c r="U25" s="635"/>
      <c r="V25" s="635"/>
      <c r="W25" s="635"/>
      <c r="X25" s="635"/>
      <c r="Y25" s="635"/>
      <c r="Z25" s="635"/>
    </row>
    <row r="26" spans="1:26" ht="18.75" customHeight="1">
      <c r="A26" s="635"/>
      <c r="B26" s="635"/>
      <c r="C26" s="635"/>
      <c r="D26" s="635"/>
      <c r="E26" s="635"/>
      <c r="F26" s="635"/>
      <c r="G26" s="635"/>
      <c r="H26" s="635"/>
      <c r="I26" s="635"/>
      <c r="J26" s="635"/>
      <c r="K26" s="635"/>
      <c r="L26" s="635"/>
      <c r="M26" s="635"/>
      <c r="N26" s="635"/>
      <c r="O26" s="635"/>
      <c r="P26" s="635"/>
      <c r="Q26" s="635"/>
      <c r="R26" s="635"/>
      <c r="S26" s="635"/>
      <c r="T26" s="635"/>
      <c r="U26" s="635"/>
      <c r="V26" s="635"/>
      <c r="W26" s="635"/>
      <c r="X26" s="635"/>
      <c r="Y26" s="635"/>
      <c r="Z26" s="635"/>
    </row>
    <row r="27" spans="1:26" ht="18.75" customHeight="1">
      <c r="A27" s="635"/>
      <c r="B27" s="635"/>
      <c r="C27" s="635"/>
      <c r="D27" s="635"/>
      <c r="E27" s="635"/>
      <c r="F27" s="635"/>
      <c r="G27" s="635"/>
      <c r="H27" s="635"/>
      <c r="I27" s="635"/>
      <c r="J27" s="635"/>
      <c r="K27" s="635"/>
      <c r="L27" s="635"/>
      <c r="M27" s="635"/>
      <c r="N27" s="635"/>
      <c r="O27" s="635"/>
      <c r="P27" s="635"/>
      <c r="Q27" s="635"/>
      <c r="R27" s="635"/>
      <c r="S27" s="635"/>
      <c r="T27" s="635"/>
      <c r="U27" s="635"/>
      <c r="V27" s="635"/>
      <c r="W27" s="635"/>
      <c r="X27" s="635"/>
      <c r="Y27" s="635"/>
      <c r="Z27" s="635"/>
    </row>
    <row r="28" spans="1:26" ht="18.75" customHeight="1">
      <c r="A28" s="635"/>
      <c r="B28" s="635"/>
      <c r="C28" s="635"/>
      <c r="D28" s="635"/>
      <c r="E28" s="635"/>
      <c r="F28" s="635"/>
      <c r="G28" s="635"/>
      <c r="H28" s="635"/>
      <c r="I28" s="635"/>
      <c r="J28" s="635"/>
      <c r="K28" s="635"/>
      <c r="L28" s="635"/>
      <c r="M28" s="635"/>
      <c r="N28" s="635"/>
      <c r="O28" s="635"/>
      <c r="P28" s="635"/>
      <c r="Q28" s="635"/>
      <c r="R28" s="635"/>
      <c r="S28" s="635"/>
      <c r="T28" s="635"/>
      <c r="U28" s="635"/>
      <c r="V28" s="635"/>
      <c r="W28" s="635"/>
      <c r="X28" s="635"/>
      <c r="Y28" s="635"/>
      <c r="Z28" s="635"/>
    </row>
    <row r="29" spans="1:26" ht="18.75" customHeight="1">
      <c r="A29" s="635"/>
      <c r="B29" s="635"/>
      <c r="C29" s="635"/>
      <c r="D29" s="635"/>
      <c r="E29" s="635"/>
      <c r="F29" s="635"/>
      <c r="G29" s="635"/>
      <c r="H29" s="635"/>
      <c r="I29" s="635"/>
      <c r="J29" s="635"/>
      <c r="K29" s="635"/>
      <c r="L29" s="635"/>
      <c r="M29" s="635"/>
      <c r="N29" s="635"/>
      <c r="O29" s="635"/>
      <c r="P29" s="635"/>
      <c r="Q29" s="635"/>
      <c r="R29" s="635"/>
      <c r="S29" s="635"/>
      <c r="T29" s="635"/>
      <c r="U29" s="635"/>
      <c r="V29" s="635"/>
      <c r="W29" s="635"/>
      <c r="X29" s="635"/>
      <c r="Y29" s="635"/>
      <c r="Z29" s="635"/>
    </row>
    <row r="30" spans="1:26" ht="18.75" customHeight="1">
      <c r="A30" s="635"/>
      <c r="B30" s="635"/>
      <c r="C30" s="635"/>
      <c r="D30" s="635"/>
      <c r="E30" s="635"/>
      <c r="F30" s="635"/>
      <c r="G30" s="635"/>
      <c r="H30" s="635"/>
      <c r="I30" s="635"/>
      <c r="J30" s="635"/>
      <c r="K30" s="635"/>
      <c r="L30" s="635"/>
      <c r="M30" s="635"/>
      <c r="N30" s="635"/>
      <c r="O30" s="635"/>
      <c r="P30" s="635"/>
      <c r="Q30" s="635"/>
      <c r="R30" s="635"/>
      <c r="S30" s="635"/>
      <c r="T30" s="635"/>
      <c r="U30" s="635"/>
      <c r="V30" s="635"/>
      <c r="W30" s="635"/>
      <c r="X30" s="635"/>
      <c r="Y30" s="635"/>
      <c r="Z30" s="635"/>
    </row>
    <row r="31" spans="1:26" ht="18.75" customHeight="1">
      <c r="A31" s="635"/>
      <c r="B31" s="635"/>
      <c r="C31" s="635"/>
      <c r="D31" s="635"/>
      <c r="E31" s="635"/>
      <c r="F31" s="635"/>
      <c r="G31" s="635"/>
      <c r="H31" s="635"/>
      <c r="I31" s="635"/>
      <c r="J31" s="635"/>
      <c r="K31" s="635"/>
      <c r="L31" s="635"/>
      <c r="M31" s="635"/>
      <c r="N31" s="635"/>
      <c r="O31" s="635"/>
      <c r="P31" s="635"/>
      <c r="Q31" s="635"/>
      <c r="R31" s="635"/>
      <c r="S31" s="635"/>
      <c r="T31" s="635"/>
      <c r="U31" s="635"/>
      <c r="V31" s="635"/>
      <c r="W31" s="635"/>
      <c r="X31" s="635"/>
      <c r="Y31" s="635"/>
      <c r="Z31" s="635"/>
    </row>
    <row r="32" spans="1:26" ht="18.75" customHeight="1">
      <c r="A32" s="635"/>
      <c r="B32" s="635"/>
      <c r="C32" s="635"/>
      <c r="D32" s="635"/>
      <c r="E32" s="635"/>
      <c r="F32" s="635"/>
      <c r="G32" s="635"/>
      <c r="H32" s="635"/>
      <c r="I32" s="635"/>
      <c r="J32" s="635"/>
      <c r="K32" s="635"/>
      <c r="L32" s="635"/>
      <c r="M32" s="635"/>
      <c r="N32" s="635"/>
      <c r="O32" s="635"/>
      <c r="P32" s="635"/>
      <c r="Q32" s="635"/>
      <c r="R32" s="635"/>
      <c r="S32" s="635"/>
      <c r="T32" s="635"/>
      <c r="U32" s="635"/>
      <c r="V32" s="635"/>
      <c r="W32" s="635"/>
      <c r="X32" s="635"/>
      <c r="Y32" s="635"/>
      <c r="Z32" s="635"/>
    </row>
    <row r="33" spans="1:26" ht="18.75" customHeight="1">
      <c r="A33" s="635"/>
      <c r="B33" s="635"/>
      <c r="C33" s="635"/>
      <c r="D33" s="635"/>
      <c r="E33" s="635"/>
      <c r="F33" s="635"/>
      <c r="G33" s="635"/>
      <c r="H33" s="635"/>
      <c r="I33" s="635"/>
      <c r="J33" s="635"/>
      <c r="K33" s="635"/>
      <c r="L33" s="635"/>
      <c r="M33" s="635"/>
      <c r="N33" s="635"/>
      <c r="O33" s="635"/>
      <c r="P33" s="635"/>
      <c r="Q33" s="635"/>
      <c r="R33" s="635"/>
      <c r="S33" s="635"/>
      <c r="T33" s="635"/>
      <c r="U33" s="635"/>
      <c r="V33" s="635"/>
      <c r="W33" s="635"/>
      <c r="X33" s="635"/>
      <c r="Y33" s="635"/>
      <c r="Z33" s="635"/>
    </row>
    <row r="34" spans="1:26" ht="18.75" customHeight="1">
      <c r="A34" s="635"/>
      <c r="B34" s="635"/>
      <c r="C34" s="635"/>
      <c r="D34" s="635"/>
      <c r="E34" s="635"/>
      <c r="F34" s="635"/>
      <c r="G34" s="635"/>
      <c r="H34" s="635"/>
      <c r="I34" s="635"/>
      <c r="J34" s="635"/>
      <c r="K34" s="635"/>
      <c r="L34" s="635"/>
      <c r="M34" s="635"/>
      <c r="N34" s="635"/>
      <c r="O34" s="635"/>
      <c r="P34" s="635"/>
      <c r="Q34" s="635"/>
      <c r="R34" s="635"/>
      <c r="S34" s="635"/>
      <c r="T34" s="635"/>
      <c r="U34" s="635"/>
      <c r="V34" s="635"/>
      <c r="W34" s="635"/>
      <c r="X34" s="635"/>
      <c r="Y34" s="635"/>
      <c r="Z34" s="635"/>
    </row>
    <row r="35" spans="1:26" ht="18.75" customHeight="1">
      <c r="A35" s="635"/>
      <c r="B35" s="635"/>
      <c r="C35" s="635"/>
      <c r="D35" s="635"/>
      <c r="E35" s="635"/>
      <c r="F35" s="635"/>
      <c r="G35" s="635"/>
      <c r="H35" s="635"/>
      <c r="I35" s="635"/>
      <c r="J35" s="635"/>
      <c r="K35" s="635"/>
      <c r="L35" s="635"/>
      <c r="M35" s="635"/>
      <c r="N35" s="635"/>
      <c r="O35" s="635"/>
      <c r="P35" s="635"/>
      <c r="Q35" s="635"/>
      <c r="R35" s="635"/>
      <c r="S35" s="635"/>
      <c r="T35" s="635"/>
      <c r="U35" s="635"/>
      <c r="V35" s="635"/>
      <c r="W35" s="635"/>
      <c r="X35" s="635"/>
      <c r="Y35" s="635"/>
      <c r="Z35" s="635"/>
    </row>
    <row r="36" spans="1:26" ht="18.75" customHeight="1">
      <c r="A36" s="635"/>
      <c r="B36" s="635"/>
      <c r="C36" s="635"/>
      <c r="D36" s="635"/>
      <c r="E36" s="635"/>
      <c r="F36" s="635"/>
      <c r="G36" s="635"/>
      <c r="H36" s="635"/>
      <c r="I36" s="635"/>
      <c r="J36" s="635"/>
      <c r="K36" s="635"/>
      <c r="L36" s="635"/>
      <c r="M36" s="635"/>
      <c r="N36" s="635"/>
      <c r="O36" s="635"/>
      <c r="P36" s="635"/>
      <c r="Q36" s="635"/>
      <c r="R36" s="635"/>
      <c r="S36" s="635"/>
      <c r="T36" s="635"/>
      <c r="U36" s="635"/>
      <c r="V36" s="635"/>
      <c r="W36" s="635"/>
      <c r="X36" s="635"/>
      <c r="Y36" s="635"/>
      <c r="Z36" s="635"/>
    </row>
    <row r="37" spans="1:26" ht="18.75" customHeight="1">
      <c r="A37" s="635"/>
      <c r="B37" s="635"/>
      <c r="C37" s="635"/>
      <c r="D37" s="635"/>
      <c r="E37" s="635"/>
      <c r="F37" s="635"/>
      <c r="G37" s="635"/>
      <c r="H37" s="635"/>
      <c r="I37" s="635"/>
      <c r="J37" s="635"/>
      <c r="K37" s="635"/>
      <c r="L37" s="635"/>
      <c r="M37" s="635"/>
      <c r="N37" s="635"/>
      <c r="O37" s="635"/>
      <c r="P37" s="635"/>
      <c r="Q37" s="635"/>
      <c r="R37" s="635"/>
      <c r="S37" s="635"/>
      <c r="T37" s="635"/>
      <c r="U37" s="635"/>
      <c r="V37" s="635"/>
      <c r="W37" s="635"/>
      <c r="X37" s="635"/>
      <c r="Y37" s="635"/>
      <c r="Z37" s="635"/>
    </row>
    <row r="38" spans="1:26" ht="18.75" customHeight="1">
      <c r="A38" s="635"/>
      <c r="B38" s="635"/>
      <c r="C38" s="635"/>
      <c r="D38" s="635"/>
      <c r="E38" s="635"/>
      <c r="F38" s="635"/>
      <c r="G38" s="635"/>
      <c r="H38" s="635"/>
      <c r="I38" s="635"/>
      <c r="J38" s="635"/>
      <c r="K38" s="635"/>
      <c r="L38" s="635"/>
      <c r="M38" s="635"/>
      <c r="N38" s="635"/>
      <c r="O38" s="635"/>
      <c r="P38" s="635"/>
      <c r="Q38" s="635"/>
      <c r="R38" s="635"/>
      <c r="S38" s="635"/>
      <c r="T38" s="635"/>
      <c r="U38" s="635"/>
      <c r="V38" s="635"/>
      <c r="W38" s="635"/>
      <c r="X38" s="635"/>
      <c r="Y38" s="635"/>
      <c r="Z38" s="635"/>
    </row>
    <row r="39" spans="1:26" ht="18.75" customHeight="1">
      <c r="A39" s="635"/>
      <c r="B39" s="635"/>
      <c r="C39" s="635"/>
      <c r="D39" s="635"/>
      <c r="E39" s="635"/>
      <c r="F39" s="635"/>
      <c r="G39" s="635"/>
      <c r="H39" s="635"/>
      <c r="I39" s="635"/>
      <c r="J39" s="635"/>
      <c r="K39" s="635"/>
      <c r="L39" s="635"/>
      <c r="M39" s="635"/>
      <c r="N39" s="635"/>
      <c r="O39" s="635"/>
      <c r="P39" s="635"/>
      <c r="Q39" s="635"/>
      <c r="R39" s="635"/>
      <c r="S39" s="635"/>
      <c r="T39" s="635"/>
      <c r="U39" s="635"/>
      <c r="V39" s="635"/>
      <c r="W39" s="635"/>
      <c r="X39" s="635"/>
      <c r="Y39" s="635"/>
      <c r="Z39" s="635"/>
    </row>
    <row r="40" spans="1:26" ht="18.75" customHeight="1">
      <c r="A40" s="635"/>
      <c r="B40" s="635"/>
      <c r="C40" s="635"/>
      <c r="D40" s="635"/>
      <c r="E40" s="635"/>
      <c r="F40" s="635"/>
      <c r="G40" s="635"/>
      <c r="H40" s="635"/>
      <c r="I40" s="635"/>
      <c r="J40" s="635"/>
      <c r="K40" s="635"/>
      <c r="L40" s="635"/>
      <c r="M40" s="635"/>
      <c r="N40" s="635"/>
      <c r="O40" s="635"/>
      <c r="P40" s="635"/>
      <c r="Q40" s="635"/>
      <c r="R40" s="635"/>
      <c r="S40" s="635"/>
      <c r="T40" s="635"/>
      <c r="U40" s="635"/>
      <c r="V40" s="635"/>
      <c r="W40" s="635"/>
      <c r="X40" s="635"/>
      <c r="Y40" s="635"/>
      <c r="Z40" s="635"/>
    </row>
    <row r="41" spans="1:26" ht="18.75" customHeight="1">
      <c r="A41" s="635"/>
      <c r="B41" s="635"/>
      <c r="C41" s="635"/>
      <c r="D41" s="635"/>
      <c r="E41" s="635"/>
      <c r="F41" s="635"/>
      <c r="G41" s="635"/>
      <c r="H41" s="635"/>
      <c r="I41" s="635"/>
      <c r="J41" s="635"/>
      <c r="K41" s="635"/>
      <c r="L41" s="635"/>
      <c r="M41" s="635"/>
      <c r="N41" s="635"/>
      <c r="O41" s="635"/>
      <c r="P41" s="635"/>
      <c r="Q41" s="635"/>
      <c r="R41" s="635"/>
      <c r="S41" s="635"/>
      <c r="T41" s="635"/>
      <c r="U41" s="635"/>
      <c r="V41" s="635"/>
      <c r="W41" s="635"/>
      <c r="X41" s="635"/>
      <c r="Y41" s="635"/>
      <c r="Z41" s="635"/>
    </row>
    <row r="42" spans="1:26" ht="18.75" customHeight="1">
      <c r="A42" s="635"/>
      <c r="B42" s="635"/>
      <c r="C42" s="635"/>
      <c r="D42" s="635"/>
      <c r="E42" s="635"/>
      <c r="F42" s="635"/>
      <c r="G42" s="635"/>
      <c r="H42" s="635"/>
      <c r="I42" s="635"/>
      <c r="J42" s="635"/>
      <c r="K42" s="635"/>
      <c r="L42" s="635"/>
      <c r="M42" s="635"/>
      <c r="N42" s="635"/>
      <c r="O42" s="635"/>
      <c r="P42" s="635"/>
      <c r="Q42" s="635"/>
      <c r="R42" s="635"/>
      <c r="S42" s="635"/>
      <c r="T42" s="635"/>
      <c r="U42" s="635"/>
      <c r="V42" s="635"/>
      <c r="W42" s="635"/>
      <c r="X42" s="635"/>
      <c r="Y42" s="635"/>
      <c r="Z42" s="635"/>
    </row>
    <row r="43" spans="1:26" ht="18.75" customHeight="1">
      <c r="A43" s="635"/>
      <c r="B43" s="635"/>
      <c r="C43" s="635"/>
      <c r="D43" s="635"/>
      <c r="E43" s="635"/>
      <c r="F43" s="635"/>
      <c r="G43" s="635"/>
      <c r="H43" s="635"/>
      <c r="I43" s="635"/>
      <c r="J43" s="635"/>
      <c r="K43" s="635"/>
      <c r="L43" s="635"/>
      <c r="M43" s="635"/>
      <c r="N43" s="635"/>
      <c r="O43" s="635"/>
      <c r="P43" s="635"/>
      <c r="Q43" s="635"/>
      <c r="R43" s="635"/>
      <c r="S43" s="635"/>
      <c r="T43" s="635"/>
      <c r="U43" s="635"/>
      <c r="V43" s="635"/>
      <c r="W43" s="635"/>
      <c r="X43" s="635"/>
      <c r="Y43" s="635"/>
      <c r="Z43" s="635"/>
    </row>
    <row r="44" spans="1:26" ht="18.75" customHeight="1">
      <c r="A44" s="635"/>
      <c r="B44" s="635"/>
      <c r="C44" s="635"/>
      <c r="D44" s="635"/>
      <c r="E44" s="635"/>
      <c r="F44" s="635"/>
      <c r="G44" s="635"/>
      <c r="H44" s="635"/>
      <c r="I44" s="635"/>
      <c r="J44" s="635"/>
      <c r="K44" s="635"/>
      <c r="L44" s="635"/>
      <c r="M44" s="635"/>
      <c r="N44" s="635"/>
      <c r="O44" s="635"/>
      <c r="P44" s="635"/>
      <c r="Q44" s="635"/>
      <c r="R44" s="635"/>
      <c r="S44" s="635"/>
      <c r="T44" s="635"/>
      <c r="U44" s="635"/>
      <c r="V44" s="635"/>
      <c r="W44" s="635"/>
      <c r="X44" s="635"/>
      <c r="Y44" s="635"/>
      <c r="Z44" s="635"/>
    </row>
    <row r="45" spans="1:26" ht="18.75" customHeight="1">
      <c r="A45" s="635"/>
      <c r="B45" s="635"/>
      <c r="C45" s="635"/>
      <c r="D45" s="635"/>
      <c r="E45" s="635"/>
      <c r="F45" s="635"/>
      <c r="G45" s="635"/>
      <c r="H45" s="635"/>
      <c r="I45" s="635"/>
      <c r="J45" s="635"/>
      <c r="K45" s="635"/>
      <c r="L45" s="635"/>
      <c r="M45" s="635"/>
      <c r="N45" s="635"/>
      <c r="O45" s="635"/>
      <c r="P45" s="635"/>
      <c r="Q45" s="635"/>
      <c r="R45" s="635"/>
      <c r="S45" s="635"/>
      <c r="T45" s="635"/>
      <c r="U45" s="635"/>
      <c r="V45" s="635"/>
      <c r="W45" s="635"/>
      <c r="X45" s="635"/>
      <c r="Y45" s="635"/>
      <c r="Z45" s="635"/>
    </row>
    <row r="46" spans="1:26" ht="18.75" customHeight="1">
      <c r="A46" s="635"/>
      <c r="B46" s="635"/>
      <c r="C46" s="635"/>
      <c r="D46" s="635"/>
      <c r="E46" s="635"/>
      <c r="F46" s="635"/>
      <c r="G46" s="635"/>
      <c r="H46" s="635"/>
      <c r="I46" s="635"/>
      <c r="J46" s="635"/>
      <c r="K46" s="635"/>
      <c r="L46" s="635"/>
      <c r="M46" s="635"/>
      <c r="N46" s="635"/>
      <c r="O46" s="635"/>
      <c r="P46" s="635"/>
      <c r="Q46" s="635"/>
      <c r="R46" s="635"/>
      <c r="S46" s="635"/>
      <c r="T46" s="635"/>
      <c r="U46" s="635"/>
      <c r="V46" s="635"/>
      <c r="W46" s="635"/>
      <c r="X46" s="635"/>
      <c r="Y46" s="635"/>
      <c r="Z46" s="635"/>
    </row>
    <row r="47" spans="1:26" ht="18.75" customHeight="1">
      <c r="A47" s="635"/>
      <c r="B47" s="635"/>
      <c r="C47" s="635"/>
      <c r="D47" s="635"/>
      <c r="E47" s="635"/>
      <c r="F47" s="635"/>
      <c r="G47" s="635"/>
      <c r="H47" s="635"/>
      <c r="I47" s="635"/>
      <c r="J47" s="635"/>
      <c r="K47" s="635"/>
      <c r="L47" s="635"/>
      <c r="M47" s="635"/>
      <c r="N47" s="635"/>
      <c r="O47" s="635"/>
      <c r="P47" s="635"/>
      <c r="Q47" s="635"/>
      <c r="R47" s="635"/>
      <c r="S47" s="635"/>
      <c r="T47" s="635"/>
      <c r="U47" s="635"/>
      <c r="V47" s="635"/>
      <c r="W47" s="635"/>
      <c r="X47" s="635"/>
      <c r="Y47" s="635"/>
      <c r="Z47" s="635"/>
    </row>
    <row r="48" spans="1:26" ht="18.75" customHeight="1">
      <c r="A48" s="635"/>
      <c r="B48" s="635"/>
      <c r="C48" s="635"/>
      <c r="D48" s="635"/>
      <c r="E48" s="635"/>
      <c r="F48" s="635"/>
      <c r="G48" s="635"/>
      <c r="H48" s="635"/>
      <c r="I48" s="635"/>
      <c r="J48" s="635"/>
      <c r="K48" s="635"/>
      <c r="L48" s="635"/>
      <c r="M48" s="635"/>
      <c r="N48" s="635"/>
      <c r="O48" s="635"/>
      <c r="P48" s="635"/>
      <c r="Q48" s="635"/>
      <c r="R48" s="635"/>
      <c r="S48" s="635"/>
      <c r="T48" s="635"/>
      <c r="U48" s="635"/>
      <c r="V48" s="635"/>
      <c r="W48" s="635"/>
      <c r="X48" s="635"/>
      <c r="Y48" s="635"/>
      <c r="Z48" s="635"/>
    </row>
    <row r="49" spans="1:26" ht="18.75" customHeight="1">
      <c r="A49" s="635"/>
      <c r="B49" s="635"/>
      <c r="C49" s="635"/>
      <c r="D49" s="635"/>
      <c r="E49" s="635"/>
      <c r="F49" s="635"/>
      <c r="G49" s="635"/>
      <c r="H49" s="635"/>
      <c r="I49" s="635"/>
      <c r="J49" s="635"/>
      <c r="K49" s="635"/>
      <c r="L49" s="635"/>
      <c r="M49" s="635"/>
      <c r="N49" s="635"/>
      <c r="O49" s="635"/>
      <c r="P49" s="635"/>
      <c r="Q49" s="635"/>
      <c r="R49" s="635"/>
      <c r="S49" s="635"/>
      <c r="T49" s="635"/>
      <c r="U49" s="635"/>
      <c r="V49" s="635"/>
      <c r="W49" s="635"/>
      <c r="X49" s="635"/>
      <c r="Y49" s="635"/>
      <c r="Z49" s="635"/>
    </row>
    <row r="50" spans="1:26" ht="18.75" customHeight="1">
      <c r="A50" s="635"/>
      <c r="B50" s="635"/>
      <c r="C50" s="635"/>
      <c r="D50" s="635"/>
      <c r="E50" s="635"/>
      <c r="F50" s="635"/>
      <c r="G50" s="635"/>
      <c r="H50" s="635"/>
      <c r="I50" s="635"/>
      <c r="J50" s="635"/>
      <c r="K50" s="635"/>
      <c r="L50" s="635"/>
      <c r="M50" s="635"/>
      <c r="N50" s="635"/>
      <c r="O50" s="635"/>
      <c r="P50" s="635"/>
      <c r="Q50" s="635"/>
      <c r="R50" s="635"/>
      <c r="S50" s="635"/>
      <c r="T50" s="635"/>
      <c r="U50" s="635"/>
      <c r="V50" s="635"/>
      <c r="W50" s="635"/>
      <c r="X50" s="635"/>
      <c r="Y50" s="635"/>
      <c r="Z50" s="635"/>
    </row>
    <row r="51" spans="1:26" ht="18.75" customHeight="1">
      <c r="A51" s="635"/>
      <c r="B51" s="635"/>
      <c r="C51" s="635"/>
      <c r="D51" s="635"/>
      <c r="E51" s="635"/>
      <c r="F51" s="635"/>
      <c r="G51" s="635"/>
      <c r="H51" s="635"/>
      <c r="I51" s="635"/>
      <c r="J51" s="635"/>
      <c r="K51" s="635"/>
      <c r="L51" s="635"/>
      <c r="M51" s="635"/>
      <c r="N51" s="635"/>
      <c r="O51" s="635"/>
      <c r="P51" s="635"/>
      <c r="Q51" s="635"/>
      <c r="R51" s="635"/>
      <c r="S51" s="635"/>
      <c r="T51" s="635"/>
      <c r="U51" s="635"/>
      <c r="V51" s="635"/>
      <c r="W51" s="635"/>
      <c r="X51" s="635"/>
      <c r="Y51" s="635"/>
      <c r="Z51" s="635"/>
    </row>
    <row r="52" spans="1:26" ht="18.75" customHeight="1">
      <c r="A52" s="635"/>
      <c r="B52" s="635"/>
      <c r="C52" s="635"/>
      <c r="D52" s="635"/>
      <c r="E52" s="635"/>
      <c r="F52" s="635"/>
      <c r="G52" s="635"/>
      <c r="H52" s="635"/>
      <c r="I52" s="635"/>
      <c r="J52" s="635"/>
      <c r="K52" s="635"/>
      <c r="L52" s="635"/>
      <c r="M52" s="635"/>
      <c r="N52" s="635"/>
      <c r="O52" s="635"/>
      <c r="P52" s="635"/>
      <c r="Q52" s="635"/>
      <c r="R52" s="635"/>
      <c r="S52" s="635"/>
      <c r="T52" s="635"/>
      <c r="U52" s="635"/>
      <c r="V52" s="635"/>
      <c r="W52" s="635"/>
      <c r="X52" s="635"/>
      <c r="Y52" s="635"/>
      <c r="Z52" s="635"/>
    </row>
    <row r="53" spans="1:26" ht="18.75" customHeight="1">
      <c r="A53" s="635"/>
      <c r="B53" s="635"/>
      <c r="C53" s="635"/>
      <c r="D53" s="635"/>
      <c r="E53" s="635"/>
      <c r="F53" s="635"/>
      <c r="G53" s="635"/>
      <c r="H53" s="635"/>
      <c r="I53" s="635"/>
      <c r="J53" s="635"/>
      <c r="K53" s="635"/>
      <c r="L53" s="635"/>
      <c r="M53" s="635"/>
      <c r="N53" s="635"/>
      <c r="O53" s="635"/>
      <c r="P53" s="635"/>
      <c r="Q53" s="635"/>
      <c r="R53" s="635"/>
      <c r="S53" s="635"/>
      <c r="T53" s="635"/>
      <c r="U53" s="635"/>
      <c r="V53" s="635"/>
      <c r="W53" s="635"/>
      <c r="X53" s="635"/>
      <c r="Y53" s="635"/>
      <c r="Z53" s="635"/>
    </row>
    <row r="54" spans="1:26" ht="18.75" customHeight="1">
      <c r="A54" s="635"/>
      <c r="B54" s="635"/>
      <c r="C54" s="635"/>
      <c r="D54" s="635"/>
      <c r="E54" s="635"/>
      <c r="F54" s="635"/>
      <c r="G54" s="635"/>
      <c r="H54" s="635"/>
      <c r="I54" s="635"/>
      <c r="J54" s="635"/>
      <c r="K54" s="635"/>
      <c r="L54" s="635"/>
      <c r="M54" s="635"/>
      <c r="N54" s="635"/>
      <c r="O54" s="635"/>
      <c r="P54" s="635"/>
      <c r="Q54" s="635"/>
      <c r="R54" s="635"/>
      <c r="S54" s="635"/>
      <c r="T54" s="635"/>
      <c r="U54" s="635"/>
      <c r="V54" s="635"/>
      <c r="W54" s="635"/>
      <c r="X54" s="635"/>
      <c r="Y54" s="635"/>
      <c r="Z54" s="635"/>
    </row>
    <row r="55" spans="1:26" ht="18.75" customHeight="1">
      <c r="A55" s="635"/>
      <c r="B55" s="635"/>
      <c r="C55" s="635"/>
      <c r="D55" s="635"/>
      <c r="E55" s="635"/>
      <c r="F55" s="635"/>
      <c r="G55" s="635"/>
      <c r="H55" s="635"/>
      <c r="I55" s="635"/>
      <c r="J55" s="635"/>
      <c r="K55" s="635"/>
      <c r="L55" s="635"/>
      <c r="M55" s="635"/>
      <c r="N55" s="635"/>
      <c r="O55" s="635"/>
      <c r="P55" s="635"/>
      <c r="Q55" s="635"/>
      <c r="R55" s="635"/>
      <c r="S55" s="635"/>
      <c r="T55" s="635"/>
      <c r="U55" s="635"/>
      <c r="V55" s="635"/>
      <c r="W55" s="635"/>
      <c r="X55" s="635"/>
      <c r="Y55" s="635"/>
      <c r="Z55" s="635"/>
    </row>
    <row r="56" spans="1:26" ht="18.75" customHeight="1">
      <c r="A56" s="635"/>
      <c r="B56" s="635"/>
      <c r="C56" s="635"/>
      <c r="D56" s="635"/>
      <c r="E56" s="635"/>
      <c r="F56" s="635"/>
      <c r="G56" s="635"/>
      <c r="H56" s="635"/>
      <c r="I56" s="635"/>
      <c r="J56" s="635"/>
      <c r="K56" s="635"/>
      <c r="L56" s="635"/>
      <c r="M56" s="635"/>
      <c r="N56" s="635"/>
      <c r="O56" s="635"/>
      <c r="P56" s="635"/>
      <c r="Q56" s="635"/>
      <c r="R56" s="635"/>
      <c r="S56" s="635"/>
      <c r="T56" s="635"/>
      <c r="U56" s="635"/>
      <c r="V56" s="635"/>
      <c r="W56" s="635"/>
      <c r="X56" s="635"/>
      <c r="Y56" s="635"/>
      <c r="Z56" s="635"/>
    </row>
    <row r="57" spans="1:26" ht="18.75" customHeight="1">
      <c r="A57" s="635"/>
      <c r="B57" s="635"/>
      <c r="C57" s="635"/>
      <c r="D57" s="635"/>
      <c r="E57" s="635"/>
      <c r="F57" s="635"/>
      <c r="G57" s="635"/>
      <c r="H57" s="635"/>
      <c r="I57" s="635"/>
      <c r="J57" s="635"/>
      <c r="K57" s="635"/>
      <c r="L57" s="635"/>
      <c r="M57" s="635"/>
      <c r="N57" s="635"/>
      <c r="O57" s="635"/>
      <c r="P57" s="635"/>
      <c r="Q57" s="635"/>
      <c r="R57" s="635"/>
      <c r="S57" s="635"/>
      <c r="T57" s="635"/>
      <c r="U57" s="635"/>
      <c r="V57" s="635"/>
      <c r="W57" s="635"/>
      <c r="X57" s="635"/>
      <c r="Y57" s="635"/>
      <c r="Z57" s="635"/>
    </row>
    <row r="58" spans="1:26" ht="18.75" customHeight="1">
      <c r="A58" s="635"/>
      <c r="B58" s="635"/>
      <c r="C58" s="635"/>
      <c r="D58" s="635"/>
      <c r="E58" s="635"/>
      <c r="F58" s="635"/>
      <c r="G58" s="635"/>
      <c r="H58" s="635"/>
      <c r="I58" s="635"/>
      <c r="J58" s="635"/>
      <c r="K58" s="635"/>
      <c r="L58" s="635"/>
      <c r="M58" s="635"/>
      <c r="N58" s="635"/>
      <c r="O58" s="635"/>
      <c r="P58" s="635"/>
      <c r="Q58" s="635"/>
      <c r="R58" s="635"/>
      <c r="S58" s="635"/>
      <c r="T58" s="635"/>
      <c r="U58" s="635"/>
      <c r="V58" s="635"/>
      <c r="W58" s="635"/>
      <c r="X58" s="635"/>
      <c r="Y58" s="635"/>
      <c r="Z58" s="635"/>
    </row>
    <row r="59" spans="1:26" ht="18.75" customHeight="1">
      <c r="A59" s="635"/>
      <c r="B59" s="635"/>
      <c r="C59" s="635"/>
      <c r="D59" s="635"/>
      <c r="E59" s="635"/>
      <c r="F59" s="635"/>
      <c r="G59" s="635"/>
      <c r="H59" s="635"/>
      <c r="I59" s="635"/>
      <c r="J59" s="635"/>
      <c r="K59" s="635"/>
      <c r="L59" s="635"/>
      <c r="M59" s="635"/>
      <c r="N59" s="635"/>
      <c r="O59" s="635"/>
      <c r="P59" s="635"/>
      <c r="Q59" s="635"/>
      <c r="R59" s="635"/>
      <c r="S59" s="635"/>
      <c r="T59" s="635"/>
      <c r="U59" s="635"/>
      <c r="V59" s="635"/>
      <c r="W59" s="635"/>
      <c r="X59" s="635"/>
      <c r="Y59" s="635"/>
      <c r="Z59" s="635"/>
    </row>
    <row r="60" spans="1:26" ht="18.75" customHeight="1">
      <c r="A60" s="635"/>
      <c r="B60" s="635"/>
      <c r="C60" s="635"/>
      <c r="D60" s="635"/>
      <c r="E60" s="635"/>
      <c r="F60" s="635"/>
      <c r="G60" s="635"/>
      <c r="H60" s="635"/>
      <c r="I60" s="635"/>
      <c r="J60" s="635"/>
      <c r="K60" s="635"/>
      <c r="L60" s="635"/>
      <c r="M60" s="635"/>
      <c r="N60" s="635"/>
      <c r="O60" s="635"/>
      <c r="P60" s="635"/>
      <c r="Q60" s="635"/>
      <c r="R60" s="635"/>
      <c r="S60" s="635"/>
      <c r="T60" s="635"/>
      <c r="U60" s="635"/>
      <c r="V60" s="635"/>
      <c r="W60" s="635"/>
      <c r="X60" s="635"/>
      <c r="Y60" s="635"/>
      <c r="Z60" s="635"/>
    </row>
    <row r="61" spans="1:26" ht="18.75" customHeight="1">
      <c r="A61" s="635"/>
      <c r="B61" s="635"/>
      <c r="C61" s="635"/>
      <c r="D61" s="635"/>
      <c r="E61" s="635"/>
      <c r="F61" s="635"/>
      <c r="G61" s="635"/>
      <c r="H61" s="635"/>
      <c r="I61" s="635"/>
      <c r="J61" s="635"/>
      <c r="K61" s="635"/>
      <c r="L61" s="635"/>
      <c r="M61" s="635"/>
      <c r="N61" s="635"/>
      <c r="O61" s="635"/>
      <c r="P61" s="635"/>
      <c r="Q61" s="635"/>
      <c r="R61" s="635"/>
      <c r="S61" s="635"/>
      <c r="T61" s="635"/>
      <c r="U61" s="635"/>
      <c r="V61" s="635"/>
      <c r="W61" s="635"/>
      <c r="X61" s="635"/>
      <c r="Y61" s="635"/>
      <c r="Z61" s="635"/>
    </row>
    <row r="62" spans="1:26" ht="18.75" customHeight="1">
      <c r="A62" s="635"/>
      <c r="B62" s="635"/>
      <c r="C62" s="635"/>
      <c r="D62" s="635"/>
      <c r="E62" s="635"/>
      <c r="F62" s="635"/>
      <c r="G62" s="635"/>
      <c r="H62" s="635"/>
      <c r="I62" s="635"/>
      <c r="J62" s="635"/>
      <c r="K62" s="635"/>
      <c r="L62" s="635"/>
      <c r="M62" s="635"/>
      <c r="N62" s="635"/>
      <c r="O62" s="635"/>
      <c r="P62" s="635"/>
      <c r="Q62" s="635"/>
      <c r="R62" s="635"/>
      <c r="S62" s="635"/>
      <c r="T62" s="635"/>
      <c r="U62" s="635"/>
      <c r="V62" s="635"/>
      <c r="W62" s="635"/>
      <c r="X62" s="635"/>
      <c r="Y62" s="635"/>
      <c r="Z62" s="635"/>
    </row>
    <row r="63" spans="1:26" ht="18.75" customHeight="1">
      <c r="A63" s="635"/>
      <c r="B63" s="635"/>
      <c r="C63" s="635"/>
      <c r="D63" s="635"/>
      <c r="E63" s="635"/>
      <c r="F63" s="635"/>
      <c r="G63" s="635"/>
      <c r="H63" s="635"/>
      <c r="I63" s="635"/>
      <c r="J63" s="635"/>
      <c r="K63" s="635"/>
      <c r="L63" s="635"/>
      <c r="M63" s="635"/>
      <c r="N63" s="635"/>
      <c r="O63" s="635"/>
      <c r="P63" s="635"/>
      <c r="Q63" s="635"/>
      <c r="R63" s="635"/>
      <c r="S63" s="635"/>
      <c r="T63" s="635"/>
      <c r="U63" s="635"/>
      <c r="V63" s="635"/>
      <c r="W63" s="635"/>
      <c r="X63" s="635"/>
      <c r="Y63" s="635"/>
      <c r="Z63" s="635"/>
    </row>
    <row r="64" spans="1:26" ht="18.75" customHeight="1">
      <c r="A64" s="635"/>
      <c r="B64" s="635"/>
      <c r="C64" s="635"/>
      <c r="D64" s="635"/>
      <c r="E64" s="635"/>
      <c r="F64" s="635"/>
      <c r="G64" s="635"/>
      <c r="H64" s="635"/>
      <c r="I64" s="635"/>
      <c r="J64" s="635"/>
      <c r="K64" s="635"/>
      <c r="L64" s="635"/>
      <c r="M64" s="635"/>
      <c r="N64" s="635"/>
      <c r="O64" s="635"/>
      <c r="P64" s="635"/>
      <c r="Q64" s="635"/>
      <c r="R64" s="635"/>
      <c r="S64" s="635"/>
      <c r="T64" s="635"/>
      <c r="U64" s="635"/>
      <c r="V64" s="635"/>
      <c r="W64" s="635"/>
      <c r="X64" s="635"/>
      <c r="Y64" s="635"/>
      <c r="Z64" s="635"/>
    </row>
    <row r="65" spans="1:26" ht="18.75" customHeight="1">
      <c r="A65" s="635"/>
      <c r="B65" s="635"/>
      <c r="C65" s="635"/>
      <c r="D65" s="635"/>
      <c r="E65" s="635"/>
      <c r="F65" s="635"/>
      <c r="G65" s="635"/>
      <c r="H65" s="635"/>
      <c r="I65" s="635"/>
      <c r="J65" s="635"/>
      <c r="K65" s="635"/>
      <c r="L65" s="635"/>
      <c r="M65" s="635"/>
      <c r="N65" s="635"/>
      <c r="O65" s="635"/>
      <c r="P65" s="635"/>
      <c r="Q65" s="635"/>
      <c r="R65" s="635"/>
      <c r="S65" s="635"/>
      <c r="T65" s="635"/>
      <c r="U65" s="635"/>
      <c r="V65" s="635"/>
      <c r="W65" s="635"/>
      <c r="X65" s="635"/>
      <c r="Y65" s="635"/>
      <c r="Z65" s="635"/>
    </row>
    <row r="66" spans="1:26" ht="18.75" customHeight="1">
      <c r="A66" s="635"/>
      <c r="B66" s="635"/>
      <c r="C66" s="635"/>
      <c r="D66" s="635"/>
      <c r="E66" s="635"/>
      <c r="F66" s="635"/>
      <c r="G66" s="635"/>
      <c r="H66" s="635"/>
      <c r="I66" s="635"/>
      <c r="J66" s="635"/>
      <c r="K66" s="635"/>
      <c r="L66" s="635"/>
      <c r="M66" s="635"/>
      <c r="N66" s="635"/>
      <c r="O66" s="635"/>
      <c r="P66" s="635"/>
      <c r="Q66" s="635"/>
      <c r="R66" s="635"/>
      <c r="S66" s="635"/>
      <c r="T66" s="635"/>
      <c r="U66" s="635"/>
      <c r="V66" s="635"/>
      <c r="W66" s="635"/>
      <c r="X66" s="635"/>
      <c r="Y66" s="635"/>
      <c r="Z66" s="635"/>
    </row>
    <row r="67" spans="1:26" ht="18.75" customHeight="1">
      <c r="A67" s="635"/>
      <c r="B67" s="635"/>
      <c r="C67" s="635"/>
      <c r="D67" s="635"/>
      <c r="E67" s="635"/>
      <c r="F67" s="635"/>
      <c r="G67" s="635"/>
      <c r="H67" s="635"/>
      <c r="I67" s="635"/>
      <c r="J67" s="635"/>
      <c r="K67" s="635"/>
      <c r="L67" s="635"/>
      <c r="M67" s="635"/>
      <c r="N67" s="635"/>
      <c r="O67" s="635"/>
      <c r="P67" s="635"/>
      <c r="Q67" s="635"/>
      <c r="R67" s="635"/>
      <c r="S67" s="635"/>
      <c r="T67" s="635"/>
      <c r="U67" s="635"/>
      <c r="V67" s="635"/>
      <c r="W67" s="635"/>
      <c r="X67" s="635"/>
      <c r="Y67" s="635"/>
      <c r="Z67" s="635"/>
    </row>
    <row r="68" spans="1:26" ht="18.75" customHeight="1">
      <c r="A68" s="635"/>
      <c r="B68" s="635"/>
      <c r="C68" s="635"/>
      <c r="D68" s="635"/>
      <c r="E68" s="635"/>
      <c r="F68" s="635"/>
      <c r="G68" s="635"/>
      <c r="H68" s="635"/>
      <c r="I68" s="635"/>
      <c r="J68" s="635"/>
      <c r="K68" s="635"/>
      <c r="L68" s="635"/>
      <c r="M68" s="635"/>
      <c r="N68" s="635"/>
      <c r="O68" s="635"/>
      <c r="P68" s="635"/>
      <c r="Q68" s="635"/>
      <c r="R68" s="635"/>
      <c r="S68" s="635"/>
      <c r="T68" s="635"/>
      <c r="U68" s="635"/>
      <c r="V68" s="635"/>
      <c r="W68" s="635"/>
      <c r="X68" s="635"/>
      <c r="Y68" s="635"/>
      <c r="Z68" s="635"/>
    </row>
    <row r="69" spans="1:26" ht="18.75" customHeight="1">
      <c r="A69" s="635"/>
      <c r="B69" s="635"/>
      <c r="C69" s="635"/>
      <c r="D69" s="635"/>
      <c r="E69" s="635"/>
      <c r="F69" s="635"/>
      <c r="G69" s="635"/>
      <c r="H69" s="635"/>
      <c r="I69" s="635"/>
      <c r="J69" s="635"/>
      <c r="K69" s="635"/>
      <c r="L69" s="635"/>
      <c r="M69" s="635"/>
      <c r="N69" s="635"/>
      <c r="O69" s="635"/>
      <c r="P69" s="635"/>
      <c r="Q69" s="635"/>
      <c r="R69" s="635"/>
      <c r="S69" s="635"/>
      <c r="T69" s="635"/>
      <c r="U69" s="635"/>
      <c r="V69" s="635"/>
      <c r="W69" s="635"/>
      <c r="X69" s="635"/>
      <c r="Y69" s="635"/>
      <c r="Z69" s="635"/>
    </row>
    <row r="70" spans="1:26" ht="18.75" customHeight="1">
      <c r="A70" s="635"/>
      <c r="B70" s="635"/>
      <c r="C70" s="635"/>
      <c r="D70" s="635"/>
      <c r="E70" s="635"/>
      <c r="F70" s="635"/>
      <c r="G70" s="635"/>
      <c r="H70" s="635"/>
      <c r="I70" s="635"/>
      <c r="J70" s="635"/>
      <c r="K70" s="635"/>
      <c r="L70" s="635"/>
      <c r="M70" s="635"/>
      <c r="N70" s="635"/>
      <c r="O70" s="635"/>
      <c r="P70" s="635"/>
      <c r="Q70" s="635"/>
      <c r="R70" s="635"/>
      <c r="S70" s="635"/>
      <c r="T70" s="635"/>
      <c r="U70" s="635"/>
      <c r="V70" s="635"/>
      <c r="W70" s="635"/>
      <c r="X70" s="635"/>
      <c r="Y70" s="635"/>
      <c r="Z70" s="635"/>
    </row>
    <row r="71" spans="1:26" ht="18.75" customHeight="1">
      <c r="A71" s="635"/>
      <c r="B71" s="635"/>
      <c r="C71" s="635"/>
      <c r="D71" s="635"/>
      <c r="E71" s="635"/>
      <c r="F71" s="635"/>
      <c r="G71" s="635"/>
      <c r="H71" s="635"/>
      <c r="I71" s="635"/>
      <c r="J71" s="635"/>
      <c r="K71" s="635"/>
      <c r="L71" s="635"/>
      <c r="M71" s="635"/>
      <c r="N71" s="635"/>
      <c r="O71" s="635"/>
      <c r="P71" s="635"/>
      <c r="Q71" s="635"/>
      <c r="R71" s="635"/>
      <c r="S71" s="635"/>
      <c r="T71" s="635"/>
      <c r="U71" s="635"/>
      <c r="V71" s="635"/>
      <c r="W71" s="635"/>
      <c r="X71" s="635"/>
      <c r="Y71" s="635"/>
      <c r="Z71" s="635"/>
    </row>
    <row r="72" spans="1:26" ht="18.75" customHeight="1">
      <c r="A72" s="635"/>
      <c r="B72" s="635"/>
      <c r="C72" s="635"/>
      <c r="D72" s="635"/>
      <c r="E72" s="635"/>
      <c r="F72" s="635"/>
      <c r="G72" s="635"/>
      <c r="H72" s="635"/>
      <c r="I72" s="635"/>
      <c r="J72" s="635"/>
      <c r="K72" s="635"/>
      <c r="L72" s="635"/>
      <c r="M72" s="635"/>
      <c r="N72" s="635"/>
      <c r="O72" s="635"/>
      <c r="P72" s="635"/>
      <c r="Q72" s="635"/>
      <c r="R72" s="635"/>
      <c r="S72" s="635"/>
      <c r="T72" s="635"/>
      <c r="U72" s="635"/>
      <c r="V72" s="635"/>
      <c r="W72" s="635"/>
      <c r="X72" s="635"/>
      <c r="Y72" s="635"/>
      <c r="Z72" s="635"/>
    </row>
    <row r="73" spans="1:26" ht="18.75" customHeight="1">
      <c r="A73" s="635"/>
      <c r="B73" s="635"/>
      <c r="C73" s="635"/>
      <c r="D73" s="635"/>
      <c r="E73" s="635"/>
      <c r="F73" s="635"/>
      <c r="G73" s="635"/>
      <c r="H73" s="635"/>
      <c r="I73" s="635"/>
      <c r="J73" s="635"/>
      <c r="K73" s="635"/>
      <c r="L73" s="635"/>
      <c r="M73" s="635"/>
      <c r="N73" s="635"/>
      <c r="O73" s="635"/>
      <c r="P73" s="635"/>
      <c r="Q73" s="635"/>
      <c r="R73" s="635"/>
      <c r="S73" s="635"/>
      <c r="T73" s="635"/>
      <c r="U73" s="635"/>
      <c r="V73" s="635"/>
      <c r="W73" s="635"/>
      <c r="X73" s="635"/>
      <c r="Y73" s="635"/>
      <c r="Z73" s="635"/>
    </row>
    <row r="74" spans="1:26" ht="18.75" customHeight="1">
      <c r="A74" s="635"/>
      <c r="B74" s="635"/>
      <c r="C74" s="635"/>
      <c r="D74" s="635"/>
      <c r="E74" s="635"/>
      <c r="F74" s="635"/>
      <c r="G74" s="635"/>
      <c r="H74" s="635"/>
      <c r="I74" s="635"/>
      <c r="J74" s="635"/>
      <c r="K74" s="635"/>
      <c r="L74" s="635"/>
      <c r="M74" s="635"/>
      <c r="N74" s="635"/>
      <c r="O74" s="635"/>
      <c r="P74" s="635"/>
      <c r="Q74" s="635"/>
      <c r="R74" s="635"/>
      <c r="S74" s="635"/>
      <c r="T74" s="635"/>
      <c r="U74" s="635"/>
      <c r="V74" s="635"/>
      <c r="W74" s="635"/>
      <c r="X74" s="635"/>
      <c r="Y74" s="635"/>
      <c r="Z74" s="635"/>
    </row>
    <row r="75" spans="1:26" ht="18.75" customHeight="1">
      <c r="A75" s="635"/>
      <c r="B75" s="635"/>
      <c r="C75" s="635"/>
      <c r="D75" s="635"/>
      <c r="E75" s="635"/>
      <c r="F75" s="635"/>
      <c r="G75" s="635"/>
      <c r="H75" s="635"/>
      <c r="I75" s="635"/>
      <c r="J75" s="635"/>
      <c r="K75" s="635"/>
      <c r="L75" s="635"/>
      <c r="M75" s="635"/>
      <c r="N75" s="635"/>
      <c r="O75" s="635"/>
      <c r="P75" s="635"/>
      <c r="Q75" s="635"/>
      <c r="R75" s="635"/>
      <c r="S75" s="635"/>
      <c r="T75" s="635"/>
      <c r="U75" s="635"/>
      <c r="V75" s="635"/>
      <c r="W75" s="635"/>
      <c r="X75" s="635"/>
      <c r="Y75" s="635"/>
      <c r="Z75" s="635"/>
    </row>
    <row r="76" spans="1:26" ht="18.75" customHeight="1">
      <c r="A76" s="635"/>
      <c r="B76" s="635"/>
      <c r="C76" s="635"/>
      <c r="D76" s="635"/>
      <c r="E76" s="635"/>
      <c r="F76" s="635"/>
      <c r="G76" s="635"/>
      <c r="H76" s="635"/>
      <c r="I76" s="635"/>
      <c r="J76" s="635"/>
      <c r="K76" s="635"/>
      <c r="L76" s="635"/>
      <c r="M76" s="635"/>
      <c r="N76" s="635"/>
      <c r="O76" s="635"/>
      <c r="P76" s="635"/>
      <c r="Q76" s="635"/>
      <c r="R76" s="635"/>
      <c r="S76" s="635"/>
      <c r="T76" s="635"/>
      <c r="U76" s="635"/>
      <c r="V76" s="635"/>
      <c r="W76" s="635"/>
      <c r="X76" s="635"/>
      <c r="Y76" s="635"/>
      <c r="Z76" s="635"/>
    </row>
    <row r="77" spans="1:26" ht="18.75" customHeight="1">
      <c r="A77" s="635"/>
      <c r="B77" s="635"/>
      <c r="C77" s="635"/>
      <c r="D77" s="635"/>
      <c r="E77" s="635"/>
      <c r="F77" s="635"/>
      <c r="G77" s="635"/>
      <c r="H77" s="635"/>
      <c r="I77" s="635"/>
      <c r="J77" s="635"/>
      <c r="K77" s="635"/>
      <c r="L77" s="635"/>
      <c r="M77" s="635"/>
      <c r="N77" s="635"/>
      <c r="O77" s="635"/>
      <c r="P77" s="635"/>
      <c r="Q77" s="635"/>
      <c r="R77" s="635"/>
      <c r="S77" s="635"/>
      <c r="T77" s="635"/>
      <c r="U77" s="635"/>
      <c r="V77" s="635"/>
      <c r="W77" s="635"/>
      <c r="X77" s="635"/>
      <c r="Y77" s="635"/>
      <c r="Z77" s="635"/>
    </row>
    <row r="78" spans="1:26" ht="18.75" customHeight="1">
      <c r="A78" s="635"/>
      <c r="B78" s="635"/>
      <c r="C78" s="635"/>
      <c r="D78" s="635"/>
      <c r="E78" s="635"/>
      <c r="F78" s="635"/>
      <c r="G78" s="635"/>
      <c r="H78" s="635"/>
      <c r="I78" s="635"/>
      <c r="J78" s="635"/>
      <c r="K78" s="635"/>
      <c r="L78" s="635"/>
      <c r="M78" s="635"/>
      <c r="N78" s="635"/>
      <c r="O78" s="635"/>
      <c r="P78" s="635"/>
      <c r="Q78" s="635"/>
      <c r="R78" s="635"/>
      <c r="S78" s="635"/>
      <c r="T78" s="635"/>
      <c r="U78" s="635"/>
      <c r="V78" s="635"/>
      <c r="W78" s="635"/>
      <c r="X78" s="635"/>
      <c r="Y78" s="635"/>
      <c r="Z78" s="635"/>
    </row>
    <row r="79" spans="1:26" ht="18.75" customHeight="1">
      <c r="A79" s="635"/>
      <c r="B79" s="635"/>
      <c r="C79" s="635"/>
      <c r="D79" s="635"/>
      <c r="E79" s="635"/>
      <c r="F79" s="635"/>
      <c r="G79" s="635"/>
      <c r="H79" s="635"/>
      <c r="I79" s="635"/>
      <c r="J79" s="635"/>
      <c r="K79" s="635"/>
      <c r="L79" s="635"/>
      <c r="M79" s="635"/>
      <c r="N79" s="635"/>
      <c r="O79" s="635"/>
      <c r="P79" s="635"/>
      <c r="Q79" s="635"/>
      <c r="R79" s="635"/>
      <c r="S79" s="635"/>
      <c r="T79" s="635"/>
      <c r="U79" s="635"/>
      <c r="V79" s="635"/>
      <c r="W79" s="635"/>
      <c r="X79" s="635"/>
      <c r="Y79" s="635"/>
      <c r="Z79" s="635"/>
    </row>
    <row r="80" spans="1:26" ht="18.75" customHeight="1">
      <c r="A80" s="635"/>
      <c r="B80" s="635"/>
      <c r="C80" s="635"/>
      <c r="D80" s="635"/>
      <c r="E80" s="635"/>
      <c r="F80" s="635"/>
      <c r="G80" s="635"/>
      <c r="H80" s="635"/>
      <c r="I80" s="635"/>
      <c r="J80" s="635"/>
      <c r="K80" s="635"/>
      <c r="L80" s="635"/>
      <c r="M80" s="635"/>
      <c r="N80" s="635"/>
      <c r="O80" s="635"/>
      <c r="P80" s="635"/>
      <c r="Q80" s="635"/>
      <c r="R80" s="635"/>
      <c r="S80" s="635"/>
      <c r="T80" s="635"/>
      <c r="U80" s="635"/>
      <c r="V80" s="635"/>
      <c r="W80" s="635"/>
      <c r="X80" s="635"/>
      <c r="Y80" s="635"/>
      <c r="Z80" s="635"/>
    </row>
    <row r="81" spans="1:26" ht="18.75" customHeight="1">
      <c r="A81" s="635"/>
      <c r="B81" s="635"/>
      <c r="C81" s="635"/>
      <c r="D81" s="635"/>
      <c r="E81" s="635"/>
      <c r="F81" s="635"/>
      <c r="G81" s="635"/>
      <c r="H81" s="635"/>
      <c r="I81" s="635"/>
      <c r="J81" s="635"/>
      <c r="K81" s="635"/>
      <c r="L81" s="635"/>
      <c r="M81" s="635"/>
      <c r="N81" s="635"/>
      <c r="O81" s="635"/>
      <c r="P81" s="635"/>
      <c r="Q81" s="635"/>
      <c r="R81" s="635"/>
      <c r="S81" s="635"/>
      <c r="T81" s="635"/>
      <c r="U81" s="635"/>
      <c r="V81" s="635"/>
      <c r="W81" s="635"/>
      <c r="X81" s="635"/>
      <c r="Y81" s="635"/>
      <c r="Z81" s="635"/>
    </row>
    <row r="82" spans="1:26" ht="18.75" customHeight="1">
      <c r="A82" s="635"/>
      <c r="B82" s="635"/>
      <c r="C82" s="635"/>
      <c r="D82" s="635"/>
      <c r="E82" s="635"/>
      <c r="F82" s="635"/>
      <c r="G82" s="635"/>
      <c r="H82" s="635"/>
      <c r="I82" s="635"/>
      <c r="J82" s="635"/>
      <c r="K82" s="635"/>
      <c r="L82" s="635"/>
      <c r="M82" s="635"/>
      <c r="N82" s="635"/>
      <c r="O82" s="635"/>
      <c r="P82" s="635"/>
      <c r="Q82" s="635"/>
      <c r="R82" s="635"/>
      <c r="S82" s="635"/>
      <c r="T82" s="635"/>
      <c r="U82" s="635"/>
      <c r="V82" s="635"/>
      <c r="W82" s="635"/>
      <c r="X82" s="635"/>
      <c r="Y82" s="635"/>
      <c r="Z82" s="635"/>
    </row>
    <row r="83" spans="1:26" ht="18.75" customHeight="1">
      <c r="A83" s="635"/>
      <c r="B83" s="635"/>
      <c r="C83" s="635"/>
      <c r="D83" s="635"/>
      <c r="E83" s="635"/>
      <c r="F83" s="635"/>
      <c r="G83" s="635"/>
      <c r="H83" s="635"/>
      <c r="I83" s="635"/>
      <c r="J83" s="635"/>
      <c r="K83" s="635"/>
      <c r="L83" s="635"/>
      <c r="M83" s="635"/>
      <c r="N83" s="635"/>
      <c r="O83" s="635"/>
      <c r="P83" s="635"/>
      <c r="Q83" s="635"/>
      <c r="R83" s="635"/>
      <c r="S83" s="635"/>
      <c r="T83" s="635"/>
      <c r="U83" s="635"/>
      <c r="V83" s="635"/>
      <c r="W83" s="635"/>
      <c r="X83" s="635"/>
      <c r="Y83" s="635"/>
      <c r="Z83" s="635"/>
    </row>
    <row r="84" spans="1:26" ht="18.75" customHeight="1">
      <c r="A84" s="635"/>
      <c r="B84" s="635"/>
      <c r="C84" s="635"/>
      <c r="D84" s="635"/>
      <c r="E84" s="635"/>
      <c r="F84" s="635"/>
      <c r="G84" s="635"/>
      <c r="H84" s="635"/>
      <c r="I84" s="635"/>
      <c r="J84" s="635"/>
      <c r="K84" s="635"/>
      <c r="L84" s="635"/>
      <c r="M84" s="635"/>
      <c r="N84" s="635"/>
      <c r="O84" s="635"/>
      <c r="P84" s="635"/>
      <c r="Q84" s="635"/>
      <c r="R84" s="635"/>
      <c r="S84" s="635"/>
      <c r="T84" s="635"/>
      <c r="U84" s="635"/>
      <c r="V84" s="635"/>
      <c r="W84" s="635"/>
      <c r="X84" s="635"/>
      <c r="Y84" s="635"/>
      <c r="Z84" s="635"/>
    </row>
    <row r="85" spans="1:26" ht="18.75" customHeight="1">
      <c r="A85" s="635"/>
      <c r="B85" s="635"/>
      <c r="C85" s="635"/>
      <c r="D85" s="635"/>
      <c r="E85" s="635"/>
      <c r="F85" s="635"/>
      <c r="G85" s="635"/>
      <c r="H85" s="635"/>
      <c r="I85" s="635"/>
      <c r="J85" s="635"/>
      <c r="K85" s="635"/>
      <c r="L85" s="635"/>
      <c r="M85" s="635"/>
      <c r="N85" s="635"/>
      <c r="O85" s="635"/>
      <c r="P85" s="635"/>
      <c r="Q85" s="635"/>
      <c r="R85" s="635"/>
      <c r="S85" s="635"/>
      <c r="T85" s="635"/>
      <c r="U85" s="635"/>
      <c r="V85" s="635"/>
      <c r="W85" s="635"/>
      <c r="X85" s="635"/>
      <c r="Y85" s="635"/>
      <c r="Z85" s="635"/>
    </row>
    <row r="86" spans="1:26" ht="18.75" customHeight="1">
      <c r="A86" s="635"/>
      <c r="B86" s="635"/>
      <c r="C86" s="635"/>
      <c r="D86" s="635"/>
      <c r="E86" s="635"/>
      <c r="F86" s="635"/>
      <c r="G86" s="635"/>
      <c r="H86" s="635"/>
      <c r="I86" s="635"/>
      <c r="J86" s="635"/>
      <c r="K86" s="635"/>
      <c r="L86" s="635"/>
      <c r="M86" s="635"/>
      <c r="N86" s="635"/>
      <c r="O86" s="635"/>
      <c r="P86" s="635"/>
      <c r="Q86" s="635"/>
      <c r="R86" s="635"/>
      <c r="S86" s="635"/>
      <c r="T86" s="635"/>
      <c r="U86" s="635"/>
      <c r="V86" s="635"/>
      <c r="W86" s="635"/>
      <c r="X86" s="635"/>
      <c r="Y86" s="635"/>
      <c r="Z86" s="635"/>
    </row>
    <row r="87" spans="1:26" ht="18.75" customHeight="1">
      <c r="A87" s="635"/>
      <c r="B87" s="635"/>
      <c r="C87" s="635"/>
      <c r="D87" s="635"/>
      <c r="E87" s="635"/>
      <c r="F87" s="635"/>
      <c r="G87" s="635"/>
      <c r="H87" s="635"/>
      <c r="I87" s="635"/>
      <c r="J87" s="635"/>
      <c r="K87" s="635"/>
      <c r="L87" s="635"/>
      <c r="M87" s="635"/>
      <c r="N87" s="635"/>
      <c r="O87" s="635"/>
      <c r="P87" s="635"/>
      <c r="Q87" s="635"/>
      <c r="R87" s="635"/>
      <c r="S87" s="635"/>
      <c r="T87" s="635"/>
      <c r="U87" s="635"/>
      <c r="V87" s="635"/>
      <c r="W87" s="635"/>
      <c r="X87" s="635"/>
      <c r="Y87" s="635"/>
      <c r="Z87" s="635"/>
    </row>
    <row r="88" spans="1:26" ht="18.75" customHeight="1">
      <c r="A88" s="635"/>
      <c r="B88" s="635"/>
      <c r="C88" s="635"/>
      <c r="D88" s="635"/>
      <c r="E88" s="635"/>
      <c r="F88" s="635"/>
      <c r="G88" s="635"/>
      <c r="H88" s="635"/>
      <c r="I88" s="635"/>
      <c r="J88" s="635"/>
      <c r="K88" s="635"/>
      <c r="L88" s="635"/>
      <c r="M88" s="635"/>
      <c r="N88" s="635"/>
      <c r="O88" s="635"/>
      <c r="P88" s="635"/>
      <c r="Q88" s="635"/>
      <c r="R88" s="635"/>
      <c r="S88" s="635"/>
      <c r="T88" s="635"/>
      <c r="U88" s="635"/>
      <c r="V88" s="635"/>
      <c r="W88" s="635"/>
      <c r="X88" s="635"/>
      <c r="Y88" s="635"/>
      <c r="Z88" s="635"/>
    </row>
    <row r="89" spans="1:26" ht="18.75" customHeight="1">
      <c r="A89" s="635"/>
      <c r="B89" s="635"/>
      <c r="C89" s="635"/>
      <c r="D89" s="635"/>
      <c r="E89" s="635"/>
      <c r="F89" s="635"/>
      <c r="G89" s="635"/>
      <c r="H89" s="635"/>
      <c r="I89" s="635"/>
      <c r="J89" s="635"/>
      <c r="K89" s="635"/>
      <c r="L89" s="635"/>
      <c r="M89" s="635"/>
      <c r="N89" s="635"/>
      <c r="O89" s="635"/>
      <c r="P89" s="635"/>
      <c r="Q89" s="635"/>
      <c r="R89" s="635"/>
      <c r="S89" s="635"/>
      <c r="T89" s="635"/>
      <c r="U89" s="635"/>
      <c r="V89" s="635"/>
      <c r="W89" s="635"/>
      <c r="X89" s="635"/>
      <c r="Y89" s="635"/>
      <c r="Z89" s="635"/>
    </row>
    <row r="90" spans="1:26" ht="18.75" customHeight="1">
      <c r="A90" s="635"/>
      <c r="B90" s="635"/>
      <c r="C90" s="635"/>
      <c r="D90" s="635"/>
      <c r="E90" s="635"/>
      <c r="F90" s="635"/>
      <c r="G90" s="635"/>
      <c r="H90" s="635"/>
      <c r="I90" s="635"/>
      <c r="J90" s="635"/>
      <c r="K90" s="635"/>
      <c r="L90" s="635"/>
      <c r="M90" s="635"/>
      <c r="N90" s="635"/>
      <c r="O90" s="635"/>
      <c r="P90" s="635"/>
      <c r="Q90" s="635"/>
      <c r="R90" s="635"/>
      <c r="S90" s="635"/>
      <c r="T90" s="635"/>
      <c r="U90" s="635"/>
      <c r="V90" s="635"/>
      <c r="W90" s="635"/>
      <c r="X90" s="635"/>
      <c r="Y90" s="635"/>
      <c r="Z90" s="635"/>
    </row>
    <row r="91" spans="1:26" ht="18.75" customHeight="1">
      <c r="A91" s="635"/>
      <c r="B91" s="635"/>
      <c r="C91" s="635"/>
      <c r="D91" s="635"/>
      <c r="E91" s="635"/>
      <c r="F91" s="635"/>
      <c r="G91" s="635"/>
      <c r="H91" s="635"/>
      <c r="I91" s="635"/>
      <c r="J91" s="635"/>
      <c r="K91" s="635"/>
      <c r="L91" s="635"/>
      <c r="M91" s="635"/>
      <c r="N91" s="635"/>
      <c r="O91" s="635"/>
      <c r="P91" s="635"/>
      <c r="Q91" s="635"/>
      <c r="R91" s="635"/>
      <c r="S91" s="635"/>
      <c r="T91" s="635"/>
      <c r="U91" s="635"/>
      <c r="V91" s="635"/>
      <c r="W91" s="635"/>
      <c r="X91" s="635"/>
      <c r="Y91" s="635"/>
      <c r="Z91" s="635"/>
    </row>
    <row r="92" spans="1:26" ht="18.75" customHeight="1">
      <c r="A92" s="635"/>
      <c r="B92" s="635"/>
      <c r="C92" s="635"/>
      <c r="D92" s="635"/>
      <c r="E92" s="635"/>
      <c r="F92" s="635"/>
      <c r="G92" s="635"/>
      <c r="H92" s="635"/>
      <c r="I92" s="635"/>
      <c r="J92" s="635"/>
      <c r="K92" s="635"/>
      <c r="L92" s="635"/>
      <c r="M92" s="635"/>
      <c r="N92" s="635"/>
      <c r="O92" s="635"/>
      <c r="P92" s="635"/>
      <c r="Q92" s="635"/>
      <c r="R92" s="635"/>
      <c r="S92" s="635"/>
      <c r="T92" s="635"/>
      <c r="U92" s="635"/>
      <c r="V92" s="635"/>
      <c r="W92" s="635"/>
      <c r="X92" s="635"/>
      <c r="Y92" s="635"/>
      <c r="Z92" s="635"/>
    </row>
    <row r="93" spans="1:26" ht="18.75" customHeight="1">
      <c r="A93" s="635"/>
      <c r="B93" s="635"/>
      <c r="C93" s="635"/>
      <c r="D93" s="635"/>
      <c r="E93" s="635"/>
      <c r="F93" s="635"/>
      <c r="G93" s="635"/>
      <c r="H93" s="635"/>
      <c r="I93" s="635"/>
      <c r="J93" s="635"/>
      <c r="K93" s="635"/>
      <c r="L93" s="635"/>
      <c r="M93" s="635"/>
      <c r="N93" s="635"/>
      <c r="O93" s="635"/>
      <c r="P93" s="635"/>
      <c r="Q93" s="635"/>
      <c r="R93" s="635"/>
      <c r="S93" s="635"/>
      <c r="T93" s="635"/>
      <c r="U93" s="635"/>
      <c r="V93" s="635"/>
      <c r="W93" s="635"/>
      <c r="X93" s="635"/>
      <c r="Y93" s="635"/>
      <c r="Z93" s="635"/>
    </row>
    <row r="94" spans="1:26" ht="18.75" customHeight="1">
      <c r="A94" s="635"/>
      <c r="B94" s="635"/>
      <c r="C94" s="635"/>
      <c r="D94" s="635"/>
      <c r="E94" s="635"/>
      <c r="F94" s="635"/>
      <c r="G94" s="635"/>
      <c r="H94" s="635"/>
      <c r="I94" s="635"/>
      <c r="J94" s="635"/>
      <c r="K94" s="635"/>
      <c r="L94" s="635"/>
      <c r="M94" s="635"/>
      <c r="N94" s="635"/>
      <c r="O94" s="635"/>
      <c r="P94" s="635"/>
      <c r="Q94" s="635"/>
      <c r="R94" s="635"/>
      <c r="S94" s="635"/>
      <c r="T94" s="635"/>
      <c r="U94" s="635"/>
      <c r="V94" s="635"/>
      <c r="W94" s="635"/>
      <c r="X94" s="635"/>
      <c r="Y94" s="635"/>
      <c r="Z94" s="635"/>
    </row>
    <row r="95" spans="1:26" ht="18.75" customHeight="1">
      <c r="A95" s="635"/>
      <c r="B95" s="635"/>
      <c r="C95" s="635"/>
      <c r="D95" s="635"/>
      <c r="E95" s="635"/>
      <c r="F95" s="635"/>
      <c r="G95" s="635"/>
      <c r="H95" s="635"/>
      <c r="I95" s="635"/>
      <c r="J95" s="635"/>
      <c r="K95" s="635"/>
      <c r="L95" s="635"/>
      <c r="M95" s="635"/>
      <c r="N95" s="635"/>
      <c r="O95" s="635"/>
      <c r="P95" s="635"/>
      <c r="Q95" s="635"/>
      <c r="R95" s="635"/>
      <c r="S95" s="635"/>
      <c r="T95" s="635"/>
      <c r="U95" s="635"/>
      <c r="V95" s="635"/>
      <c r="W95" s="635"/>
      <c r="X95" s="635"/>
      <c r="Y95" s="635"/>
      <c r="Z95" s="635"/>
    </row>
    <row r="96" spans="1:26" ht="18.75" customHeight="1">
      <c r="A96" s="635"/>
      <c r="B96" s="635"/>
      <c r="C96" s="635"/>
      <c r="D96" s="635"/>
      <c r="E96" s="635"/>
      <c r="F96" s="635"/>
      <c r="G96" s="635"/>
      <c r="H96" s="635"/>
      <c r="I96" s="635"/>
      <c r="J96" s="635"/>
      <c r="K96" s="635"/>
      <c r="L96" s="635"/>
      <c r="M96" s="635"/>
      <c r="N96" s="635"/>
      <c r="O96" s="635"/>
      <c r="P96" s="635"/>
      <c r="Q96" s="635"/>
      <c r="R96" s="635"/>
      <c r="S96" s="635"/>
      <c r="T96" s="635"/>
      <c r="U96" s="635"/>
      <c r="V96" s="635"/>
      <c r="W96" s="635"/>
      <c r="X96" s="635"/>
      <c r="Y96" s="635"/>
      <c r="Z96" s="635"/>
    </row>
    <row r="97" spans="1:26" ht="18.75" customHeight="1">
      <c r="A97" s="635"/>
      <c r="B97" s="635"/>
      <c r="C97" s="635"/>
      <c r="D97" s="635"/>
      <c r="E97" s="635"/>
      <c r="F97" s="635"/>
      <c r="G97" s="635"/>
      <c r="H97" s="635"/>
      <c r="I97" s="635"/>
      <c r="J97" s="635"/>
      <c r="K97" s="635"/>
      <c r="L97" s="635"/>
      <c r="M97" s="635"/>
      <c r="N97" s="635"/>
      <c r="O97" s="635"/>
      <c r="P97" s="635"/>
      <c r="Q97" s="635"/>
      <c r="R97" s="635"/>
      <c r="S97" s="635"/>
      <c r="T97" s="635"/>
      <c r="U97" s="635"/>
      <c r="V97" s="635"/>
      <c r="W97" s="635"/>
      <c r="X97" s="635"/>
      <c r="Y97" s="635"/>
      <c r="Z97" s="635"/>
    </row>
    <row r="98" spans="1:26" ht="18.75" customHeight="1">
      <c r="A98" s="635"/>
      <c r="B98" s="635"/>
      <c r="C98" s="635"/>
      <c r="D98" s="635"/>
      <c r="E98" s="635"/>
      <c r="F98" s="635"/>
      <c r="G98" s="635"/>
      <c r="H98" s="635"/>
      <c r="I98" s="635"/>
      <c r="J98" s="635"/>
      <c r="K98" s="635"/>
      <c r="L98" s="635"/>
      <c r="M98" s="635"/>
      <c r="N98" s="635"/>
      <c r="O98" s="635"/>
      <c r="P98" s="635"/>
      <c r="Q98" s="635"/>
      <c r="R98" s="635"/>
      <c r="S98" s="635"/>
      <c r="T98" s="635"/>
      <c r="U98" s="635"/>
      <c r="V98" s="635"/>
      <c r="W98" s="635"/>
      <c r="X98" s="635"/>
      <c r="Y98" s="635"/>
      <c r="Z98" s="635"/>
    </row>
    <row r="99" spans="1:26" ht="18.75" customHeight="1">
      <c r="A99" s="635"/>
      <c r="B99" s="635"/>
      <c r="C99" s="635"/>
      <c r="D99" s="635"/>
      <c r="E99" s="635"/>
      <c r="F99" s="635"/>
      <c r="G99" s="635"/>
      <c r="H99" s="635"/>
      <c r="I99" s="635"/>
      <c r="J99" s="635"/>
      <c r="K99" s="635"/>
      <c r="L99" s="635"/>
      <c r="M99" s="635"/>
      <c r="N99" s="635"/>
      <c r="O99" s="635"/>
      <c r="P99" s="635"/>
      <c r="Q99" s="635"/>
      <c r="R99" s="635"/>
      <c r="S99" s="635"/>
      <c r="T99" s="635"/>
      <c r="U99" s="635"/>
      <c r="V99" s="635"/>
      <c r="W99" s="635"/>
      <c r="X99" s="635"/>
      <c r="Y99" s="635"/>
      <c r="Z99" s="635"/>
    </row>
    <row r="100" spans="1:26" ht="18.75" customHeight="1">
      <c r="A100" s="635"/>
      <c r="B100" s="635"/>
      <c r="C100" s="635"/>
      <c r="D100" s="635"/>
      <c r="E100" s="635"/>
      <c r="F100" s="635"/>
      <c r="G100" s="635"/>
      <c r="H100" s="635"/>
      <c r="I100" s="635"/>
      <c r="J100" s="635"/>
      <c r="K100" s="635"/>
      <c r="L100" s="635"/>
      <c r="M100" s="635"/>
      <c r="N100" s="635"/>
      <c r="O100" s="635"/>
      <c r="P100" s="635"/>
      <c r="Q100" s="635"/>
      <c r="R100" s="635"/>
      <c r="S100" s="635"/>
      <c r="T100" s="635"/>
      <c r="U100" s="635"/>
      <c r="V100" s="635"/>
      <c r="W100" s="635"/>
      <c r="X100" s="635"/>
      <c r="Y100" s="635"/>
      <c r="Z100" s="635"/>
    </row>
    <row r="101" spans="1:26" ht="18.75" customHeight="1">
      <c r="A101" s="635"/>
      <c r="B101" s="635"/>
      <c r="C101" s="635"/>
      <c r="D101" s="635"/>
      <c r="E101" s="635"/>
      <c r="F101" s="635"/>
      <c r="G101" s="635"/>
      <c r="H101" s="635"/>
      <c r="I101" s="635"/>
      <c r="J101" s="635"/>
      <c r="K101" s="635"/>
      <c r="L101" s="635"/>
      <c r="M101" s="635"/>
      <c r="N101" s="635"/>
      <c r="O101" s="635"/>
      <c r="P101" s="635"/>
      <c r="Q101" s="635"/>
      <c r="R101" s="635"/>
      <c r="S101" s="635"/>
      <c r="T101" s="635"/>
      <c r="U101" s="635"/>
      <c r="V101" s="635"/>
      <c r="W101" s="635"/>
      <c r="X101" s="635"/>
      <c r="Y101" s="635"/>
      <c r="Z101" s="635"/>
    </row>
    <row r="102" spans="1:26" ht="18.75" customHeight="1">
      <c r="A102" s="635"/>
      <c r="B102" s="635"/>
      <c r="C102" s="635"/>
      <c r="D102" s="635"/>
      <c r="E102" s="635"/>
      <c r="F102" s="635"/>
      <c r="G102" s="635"/>
      <c r="H102" s="635"/>
      <c r="I102" s="635"/>
      <c r="J102" s="635"/>
      <c r="K102" s="635"/>
      <c r="L102" s="635"/>
      <c r="M102" s="635"/>
      <c r="N102" s="635"/>
      <c r="O102" s="635"/>
      <c r="P102" s="635"/>
      <c r="Q102" s="635"/>
      <c r="R102" s="635"/>
      <c r="S102" s="635"/>
      <c r="T102" s="635"/>
      <c r="U102" s="635"/>
      <c r="V102" s="635"/>
      <c r="W102" s="635"/>
      <c r="X102" s="635"/>
      <c r="Y102" s="635"/>
      <c r="Z102" s="635"/>
    </row>
    <row r="103" spans="1:26" ht="18.75" customHeight="1">
      <c r="A103" s="635"/>
      <c r="B103" s="635"/>
      <c r="C103" s="635"/>
      <c r="D103" s="635"/>
      <c r="E103" s="635"/>
      <c r="F103" s="635"/>
      <c r="G103" s="635"/>
      <c r="H103" s="635"/>
      <c r="I103" s="635"/>
      <c r="J103" s="635"/>
      <c r="K103" s="635"/>
      <c r="L103" s="635"/>
      <c r="M103" s="635"/>
      <c r="N103" s="635"/>
      <c r="O103" s="635"/>
      <c r="P103" s="635"/>
      <c r="Q103" s="635"/>
      <c r="R103" s="635"/>
      <c r="S103" s="635"/>
      <c r="T103" s="635"/>
      <c r="U103" s="635"/>
      <c r="V103" s="635"/>
      <c r="W103" s="635"/>
      <c r="X103" s="635"/>
      <c r="Y103" s="635"/>
      <c r="Z103" s="635"/>
    </row>
    <row r="104" spans="1:26" ht="18.75" customHeight="1">
      <c r="A104" s="635"/>
      <c r="B104" s="635"/>
      <c r="C104" s="635"/>
      <c r="D104" s="635"/>
      <c r="E104" s="635"/>
      <c r="F104" s="635"/>
      <c r="G104" s="635"/>
      <c r="H104" s="635"/>
      <c r="I104" s="635"/>
      <c r="J104" s="635"/>
      <c r="K104" s="635"/>
      <c r="L104" s="635"/>
      <c r="M104" s="635"/>
      <c r="N104" s="635"/>
      <c r="O104" s="635"/>
      <c r="P104" s="635"/>
      <c r="Q104" s="635"/>
      <c r="R104" s="635"/>
      <c r="S104" s="635"/>
      <c r="T104" s="635"/>
      <c r="U104" s="635"/>
      <c r="V104" s="635"/>
      <c r="W104" s="635"/>
      <c r="X104" s="635"/>
      <c r="Y104" s="635"/>
      <c r="Z104" s="635"/>
    </row>
    <row r="105" spans="1:26" ht="18.75" customHeight="1">
      <c r="A105" s="635"/>
      <c r="B105" s="635"/>
      <c r="C105" s="635"/>
      <c r="D105" s="635"/>
      <c r="E105" s="635"/>
      <c r="F105" s="635"/>
      <c r="G105" s="635"/>
      <c r="H105" s="635"/>
      <c r="I105" s="635"/>
      <c r="J105" s="635"/>
      <c r="K105" s="635"/>
      <c r="L105" s="635"/>
      <c r="M105" s="635"/>
      <c r="N105" s="635"/>
      <c r="O105" s="635"/>
      <c r="P105" s="635"/>
      <c r="Q105" s="635"/>
      <c r="R105" s="635"/>
      <c r="S105" s="635"/>
      <c r="T105" s="635"/>
      <c r="U105" s="635"/>
      <c r="V105" s="635"/>
      <c r="W105" s="635"/>
      <c r="X105" s="635"/>
      <c r="Y105" s="635"/>
      <c r="Z105" s="635"/>
    </row>
    <row r="106" spans="1:26" ht="18.75" customHeight="1">
      <c r="A106" s="635"/>
      <c r="B106" s="635"/>
      <c r="C106" s="635"/>
      <c r="D106" s="635"/>
      <c r="E106" s="635"/>
      <c r="F106" s="635"/>
      <c r="G106" s="635"/>
      <c r="H106" s="635"/>
      <c r="I106" s="635"/>
      <c r="J106" s="635"/>
      <c r="K106" s="635"/>
      <c r="L106" s="635"/>
      <c r="M106" s="635"/>
      <c r="N106" s="635"/>
      <c r="O106" s="635"/>
      <c r="P106" s="635"/>
      <c r="Q106" s="635"/>
      <c r="R106" s="635"/>
      <c r="S106" s="635"/>
      <c r="T106" s="635"/>
      <c r="U106" s="635"/>
      <c r="V106" s="635"/>
      <c r="W106" s="635"/>
      <c r="X106" s="635"/>
      <c r="Y106" s="635"/>
      <c r="Z106" s="635"/>
    </row>
    <row r="107" spans="1:26" ht="18.75" customHeight="1">
      <c r="A107" s="635"/>
      <c r="B107" s="635"/>
      <c r="C107" s="635"/>
      <c r="D107" s="635"/>
      <c r="E107" s="635"/>
      <c r="F107" s="635"/>
      <c r="G107" s="635"/>
      <c r="H107" s="635"/>
      <c r="I107" s="635"/>
      <c r="J107" s="635"/>
      <c r="K107" s="635"/>
      <c r="L107" s="635"/>
      <c r="M107" s="635"/>
      <c r="N107" s="635"/>
      <c r="O107" s="635"/>
      <c r="P107" s="635"/>
      <c r="Q107" s="635"/>
      <c r="R107" s="635"/>
      <c r="S107" s="635"/>
      <c r="T107" s="635"/>
      <c r="U107" s="635"/>
      <c r="V107" s="635"/>
      <c r="W107" s="635"/>
      <c r="X107" s="635"/>
      <c r="Y107" s="635"/>
      <c r="Z107" s="635"/>
    </row>
    <row r="108" spans="1:26" ht="18.75" customHeight="1">
      <c r="A108" s="635"/>
      <c r="B108" s="635"/>
      <c r="C108" s="635"/>
      <c r="D108" s="635"/>
      <c r="E108" s="635"/>
      <c r="F108" s="635"/>
      <c r="G108" s="635"/>
      <c r="H108" s="635"/>
      <c r="I108" s="635"/>
      <c r="J108" s="635"/>
      <c r="K108" s="635"/>
      <c r="L108" s="635"/>
      <c r="M108" s="635"/>
      <c r="N108" s="635"/>
      <c r="O108" s="635"/>
      <c r="P108" s="635"/>
      <c r="Q108" s="635"/>
      <c r="R108" s="635"/>
      <c r="S108" s="635"/>
      <c r="T108" s="635"/>
      <c r="U108" s="635"/>
      <c r="V108" s="635"/>
      <c r="W108" s="635"/>
      <c r="X108" s="635"/>
      <c r="Y108" s="635"/>
      <c r="Z108" s="635"/>
    </row>
    <row r="109" spans="1:26" ht="18.75" customHeight="1">
      <c r="A109" s="635"/>
      <c r="B109" s="635"/>
      <c r="C109" s="635"/>
      <c r="D109" s="635"/>
      <c r="E109" s="635"/>
      <c r="F109" s="635"/>
      <c r="G109" s="635"/>
      <c r="H109" s="635"/>
      <c r="I109" s="635"/>
      <c r="J109" s="635"/>
      <c r="K109" s="635"/>
      <c r="L109" s="635"/>
      <c r="M109" s="635"/>
      <c r="N109" s="635"/>
      <c r="O109" s="635"/>
      <c r="P109" s="635"/>
      <c r="Q109" s="635"/>
      <c r="R109" s="635"/>
      <c r="S109" s="635"/>
      <c r="T109" s="635"/>
      <c r="U109" s="635"/>
      <c r="V109" s="635"/>
      <c r="W109" s="635"/>
      <c r="X109" s="635"/>
      <c r="Y109" s="635"/>
      <c r="Z109" s="635"/>
    </row>
    <row r="110" spans="1:26" ht="18.75" customHeight="1">
      <c r="A110" s="635"/>
      <c r="B110" s="635"/>
      <c r="C110" s="635"/>
      <c r="D110" s="635"/>
      <c r="E110" s="635"/>
      <c r="F110" s="635"/>
      <c r="G110" s="635"/>
      <c r="H110" s="635"/>
      <c r="I110" s="635"/>
      <c r="J110" s="635"/>
      <c r="K110" s="635"/>
      <c r="L110" s="635"/>
      <c r="M110" s="635"/>
      <c r="N110" s="635"/>
      <c r="O110" s="635"/>
      <c r="P110" s="635"/>
      <c r="Q110" s="635"/>
      <c r="R110" s="635"/>
      <c r="S110" s="635"/>
      <c r="T110" s="635"/>
      <c r="U110" s="635"/>
      <c r="V110" s="635"/>
      <c r="W110" s="635"/>
      <c r="X110" s="635"/>
      <c r="Y110" s="635"/>
      <c r="Z110" s="635"/>
    </row>
    <row r="111" spans="1:26" ht="18.75" customHeight="1">
      <c r="A111" s="635"/>
      <c r="B111" s="635"/>
      <c r="C111" s="635"/>
      <c r="D111" s="635"/>
      <c r="E111" s="635"/>
      <c r="F111" s="635"/>
      <c r="G111" s="635"/>
      <c r="H111" s="635"/>
      <c r="I111" s="635"/>
      <c r="J111" s="635"/>
      <c r="K111" s="635"/>
      <c r="L111" s="635"/>
      <c r="M111" s="635"/>
      <c r="N111" s="635"/>
      <c r="O111" s="635"/>
      <c r="P111" s="635"/>
      <c r="Q111" s="635"/>
      <c r="R111" s="635"/>
      <c r="S111" s="635"/>
      <c r="T111" s="635"/>
      <c r="U111" s="635"/>
      <c r="V111" s="635"/>
      <c r="W111" s="635"/>
      <c r="X111" s="635"/>
      <c r="Y111" s="635"/>
      <c r="Z111" s="635"/>
    </row>
    <row r="112" spans="1:26" ht="18.75" customHeight="1">
      <c r="A112" s="635"/>
      <c r="B112" s="635"/>
      <c r="C112" s="635"/>
      <c r="D112" s="635"/>
      <c r="E112" s="635"/>
      <c r="F112" s="635"/>
      <c r="G112" s="635"/>
      <c r="H112" s="635"/>
      <c r="I112" s="635"/>
      <c r="J112" s="635"/>
      <c r="K112" s="635"/>
      <c r="L112" s="635"/>
      <c r="M112" s="635"/>
      <c r="N112" s="635"/>
      <c r="O112" s="635"/>
      <c r="P112" s="635"/>
      <c r="Q112" s="635"/>
      <c r="R112" s="635"/>
      <c r="S112" s="635"/>
      <c r="T112" s="635"/>
      <c r="U112" s="635"/>
      <c r="V112" s="635"/>
      <c r="W112" s="635"/>
      <c r="X112" s="635"/>
      <c r="Y112" s="635"/>
      <c r="Z112" s="635"/>
    </row>
    <row r="113" spans="1:26" ht="18.75" customHeight="1">
      <c r="A113" s="635"/>
      <c r="B113" s="635"/>
      <c r="C113" s="635"/>
      <c r="D113" s="635"/>
      <c r="E113" s="635"/>
      <c r="F113" s="635"/>
      <c r="G113" s="635"/>
      <c r="H113" s="635"/>
      <c r="I113" s="635"/>
      <c r="J113" s="635"/>
      <c r="K113" s="635"/>
      <c r="L113" s="635"/>
      <c r="M113" s="635"/>
      <c r="N113" s="635"/>
      <c r="O113" s="635"/>
      <c r="P113" s="635"/>
      <c r="Q113" s="635"/>
      <c r="R113" s="635"/>
      <c r="S113" s="635"/>
      <c r="T113" s="635"/>
      <c r="U113" s="635"/>
      <c r="V113" s="635"/>
      <c r="W113" s="635"/>
      <c r="X113" s="635"/>
      <c r="Y113" s="635"/>
      <c r="Z113" s="635"/>
    </row>
    <row r="114" spans="1:26" ht="18.75" customHeight="1">
      <c r="A114" s="635"/>
      <c r="B114" s="635"/>
      <c r="C114" s="635"/>
      <c r="D114" s="635"/>
      <c r="E114" s="635"/>
      <c r="F114" s="635"/>
      <c r="G114" s="635"/>
      <c r="H114" s="635"/>
      <c r="I114" s="635"/>
      <c r="J114" s="635"/>
      <c r="K114" s="635"/>
      <c r="L114" s="635"/>
      <c r="M114" s="635"/>
      <c r="N114" s="635"/>
      <c r="O114" s="635"/>
      <c r="P114" s="635"/>
      <c r="Q114" s="635"/>
      <c r="R114" s="635"/>
      <c r="S114" s="635"/>
      <c r="T114" s="635"/>
      <c r="U114" s="635"/>
      <c r="V114" s="635"/>
      <c r="W114" s="635"/>
      <c r="X114" s="635"/>
      <c r="Y114" s="635"/>
      <c r="Z114" s="635"/>
    </row>
    <row r="115" spans="1:26" ht="18.75" customHeight="1">
      <c r="A115" s="635"/>
      <c r="B115" s="635"/>
      <c r="C115" s="635"/>
      <c r="D115" s="635"/>
      <c r="E115" s="635"/>
      <c r="F115" s="635"/>
      <c r="G115" s="635"/>
      <c r="H115" s="635"/>
      <c r="I115" s="635"/>
      <c r="J115" s="635"/>
      <c r="K115" s="635"/>
      <c r="L115" s="635"/>
      <c r="M115" s="635"/>
      <c r="N115" s="635"/>
      <c r="O115" s="635"/>
      <c r="P115" s="635"/>
      <c r="Q115" s="635"/>
      <c r="R115" s="635"/>
      <c r="S115" s="635"/>
      <c r="T115" s="635"/>
      <c r="U115" s="635"/>
      <c r="V115" s="635"/>
      <c r="W115" s="635"/>
      <c r="X115" s="635"/>
      <c r="Y115" s="635"/>
      <c r="Z115" s="635"/>
    </row>
    <row r="116" spans="1:26" ht="18.75" customHeight="1">
      <c r="A116" s="635"/>
      <c r="B116" s="635"/>
      <c r="C116" s="635"/>
      <c r="D116" s="635"/>
      <c r="E116" s="635"/>
      <c r="F116" s="635"/>
      <c r="G116" s="635"/>
      <c r="H116" s="635"/>
      <c r="I116" s="635"/>
      <c r="J116" s="635"/>
      <c r="K116" s="635"/>
      <c r="L116" s="635"/>
      <c r="M116" s="635"/>
      <c r="N116" s="635"/>
      <c r="O116" s="635"/>
      <c r="P116" s="635"/>
      <c r="Q116" s="635"/>
      <c r="R116" s="635"/>
      <c r="S116" s="635"/>
      <c r="T116" s="635"/>
      <c r="U116" s="635"/>
      <c r="V116" s="635"/>
      <c r="W116" s="635"/>
      <c r="X116" s="635"/>
      <c r="Y116" s="635"/>
      <c r="Z116" s="635"/>
    </row>
    <row r="117" spans="1:26" ht="18.75" customHeight="1">
      <c r="A117" s="635"/>
      <c r="B117" s="635"/>
      <c r="C117" s="635"/>
      <c r="D117" s="635"/>
      <c r="E117" s="635"/>
      <c r="F117" s="635"/>
      <c r="G117" s="635"/>
      <c r="H117" s="635"/>
      <c r="I117" s="635"/>
      <c r="J117" s="635"/>
      <c r="K117" s="635"/>
      <c r="L117" s="635"/>
      <c r="M117" s="635"/>
      <c r="N117" s="635"/>
      <c r="O117" s="635"/>
      <c r="P117" s="635"/>
      <c r="Q117" s="635"/>
      <c r="R117" s="635"/>
      <c r="S117" s="635"/>
      <c r="T117" s="635"/>
      <c r="U117" s="635"/>
      <c r="V117" s="635"/>
      <c r="W117" s="635"/>
      <c r="X117" s="635"/>
      <c r="Y117" s="635"/>
      <c r="Z117" s="635"/>
    </row>
    <row r="118" spans="1:26" ht="18.75" customHeight="1">
      <c r="A118" s="635"/>
      <c r="B118" s="635"/>
      <c r="C118" s="635"/>
      <c r="D118" s="635"/>
      <c r="E118" s="635"/>
      <c r="F118" s="635"/>
      <c r="G118" s="635"/>
      <c r="H118" s="635"/>
      <c r="I118" s="635"/>
      <c r="J118" s="635"/>
      <c r="K118" s="635"/>
      <c r="L118" s="635"/>
      <c r="M118" s="635"/>
      <c r="N118" s="635"/>
      <c r="O118" s="635"/>
      <c r="P118" s="635"/>
      <c r="Q118" s="635"/>
      <c r="R118" s="635"/>
      <c r="S118" s="635"/>
      <c r="T118" s="635"/>
      <c r="U118" s="635"/>
      <c r="V118" s="635"/>
      <c r="W118" s="635"/>
      <c r="X118" s="635"/>
      <c r="Y118" s="635"/>
      <c r="Z118" s="635"/>
    </row>
    <row r="119" spans="1:26" ht="18.75" customHeight="1">
      <c r="A119" s="635"/>
      <c r="B119" s="635"/>
      <c r="C119" s="635"/>
      <c r="D119" s="635"/>
      <c r="E119" s="635"/>
      <c r="F119" s="635"/>
      <c r="G119" s="635"/>
      <c r="H119" s="635"/>
      <c r="I119" s="635"/>
      <c r="J119" s="635"/>
      <c r="K119" s="635"/>
      <c r="L119" s="635"/>
      <c r="M119" s="635"/>
      <c r="N119" s="635"/>
      <c r="O119" s="635"/>
      <c r="P119" s="635"/>
      <c r="Q119" s="635"/>
      <c r="R119" s="635"/>
      <c r="S119" s="635"/>
      <c r="T119" s="635"/>
      <c r="U119" s="635"/>
      <c r="V119" s="635"/>
      <c r="W119" s="635"/>
      <c r="X119" s="635"/>
      <c r="Y119" s="635"/>
      <c r="Z119" s="635"/>
    </row>
    <row r="120" spans="1:26" ht="18.75" customHeight="1">
      <c r="A120" s="635"/>
      <c r="B120" s="635"/>
      <c r="C120" s="635"/>
      <c r="D120" s="635"/>
      <c r="E120" s="635"/>
      <c r="F120" s="635"/>
      <c r="G120" s="635"/>
      <c r="H120" s="635"/>
      <c r="I120" s="635"/>
      <c r="J120" s="635"/>
      <c r="K120" s="635"/>
      <c r="L120" s="635"/>
      <c r="M120" s="635"/>
      <c r="N120" s="635"/>
      <c r="O120" s="635"/>
      <c r="P120" s="635"/>
      <c r="Q120" s="635"/>
      <c r="R120" s="635"/>
      <c r="S120" s="635"/>
      <c r="T120" s="635"/>
      <c r="U120" s="635"/>
      <c r="V120" s="635"/>
      <c r="W120" s="635"/>
      <c r="X120" s="635"/>
      <c r="Y120" s="635"/>
      <c r="Z120" s="635"/>
    </row>
    <row r="121" spans="1:26" ht="18.75" customHeight="1">
      <c r="A121" s="635"/>
      <c r="B121" s="635"/>
      <c r="C121" s="635"/>
      <c r="D121" s="635"/>
      <c r="E121" s="635"/>
      <c r="F121" s="635"/>
      <c r="G121" s="635"/>
      <c r="H121" s="635"/>
      <c r="I121" s="635"/>
      <c r="J121" s="635"/>
      <c r="K121" s="635"/>
      <c r="L121" s="635"/>
      <c r="M121" s="635"/>
      <c r="N121" s="635"/>
      <c r="O121" s="635"/>
      <c r="P121" s="635"/>
      <c r="Q121" s="635"/>
      <c r="R121" s="635"/>
      <c r="S121" s="635"/>
      <c r="T121" s="635"/>
      <c r="U121" s="635"/>
      <c r="V121" s="635"/>
      <c r="W121" s="635"/>
      <c r="X121" s="635"/>
      <c r="Y121" s="635"/>
      <c r="Z121" s="635"/>
    </row>
    <row r="122" spans="1:26" ht="18.75" customHeight="1">
      <c r="A122" s="635"/>
      <c r="B122" s="635"/>
      <c r="C122" s="635"/>
      <c r="D122" s="635"/>
      <c r="E122" s="635"/>
      <c r="F122" s="635"/>
      <c r="G122" s="635"/>
      <c r="H122" s="635"/>
      <c r="I122" s="635"/>
      <c r="J122" s="635"/>
      <c r="K122" s="635"/>
      <c r="L122" s="635"/>
      <c r="M122" s="635"/>
      <c r="N122" s="635"/>
      <c r="O122" s="635"/>
      <c r="P122" s="635"/>
      <c r="Q122" s="635"/>
      <c r="R122" s="635"/>
      <c r="S122" s="635"/>
      <c r="T122" s="635"/>
      <c r="U122" s="635"/>
      <c r="V122" s="635"/>
      <c r="W122" s="635"/>
      <c r="X122" s="635"/>
      <c r="Y122" s="635"/>
      <c r="Z122" s="635"/>
    </row>
    <row r="123" spans="1:26" ht="18.75" customHeight="1">
      <c r="A123" s="635"/>
      <c r="B123" s="635"/>
      <c r="C123" s="635"/>
      <c r="D123" s="635"/>
      <c r="E123" s="635"/>
      <c r="F123" s="635"/>
      <c r="G123" s="635"/>
      <c r="H123" s="635"/>
      <c r="I123" s="635"/>
      <c r="J123" s="635"/>
      <c r="K123" s="635"/>
      <c r="L123" s="635"/>
      <c r="M123" s="635"/>
      <c r="N123" s="635"/>
      <c r="O123" s="635"/>
      <c r="P123" s="635"/>
      <c r="Q123" s="635"/>
      <c r="R123" s="635"/>
      <c r="S123" s="635"/>
      <c r="T123" s="635"/>
      <c r="U123" s="635"/>
      <c r="V123" s="635"/>
      <c r="W123" s="635"/>
      <c r="X123" s="635"/>
      <c r="Y123" s="635"/>
      <c r="Z123" s="635"/>
    </row>
    <row r="124" spans="1:26" ht="18.75" customHeight="1">
      <c r="A124" s="635"/>
      <c r="B124" s="635"/>
      <c r="C124" s="635"/>
      <c r="D124" s="635"/>
      <c r="E124" s="635"/>
      <c r="F124" s="635"/>
      <c r="G124" s="635"/>
      <c r="H124" s="635"/>
      <c r="I124" s="635"/>
      <c r="J124" s="635"/>
      <c r="K124" s="635"/>
      <c r="L124" s="635"/>
      <c r="M124" s="635"/>
      <c r="N124" s="635"/>
      <c r="O124" s="635"/>
      <c r="P124" s="635"/>
      <c r="Q124" s="635"/>
      <c r="R124" s="635"/>
      <c r="S124" s="635"/>
      <c r="T124" s="635"/>
      <c r="U124" s="635"/>
      <c r="V124" s="635"/>
      <c r="W124" s="635"/>
      <c r="X124" s="635"/>
      <c r="Y124" s="635"/>
      <c r="Z124" s="635"/>
    </row>
    <row r="125" spans="1:26" ht="18.75" customHeight="1">
      <c r="A125" s="635"/>
      <c r="B125" s="635"/>
      <c r="C125" s="635"/>
      <c r="D125" s="635"/>
      <c r="E125" s="635"/>
      <c r="F125" s="635"/>
      <c r="G125" s="635"/>
      <c r="H125" s="635"/>
      <c r="I125" s="635"/>
      <c r="J125" s="635"/>
      <c r="K125" s="635"/>
      <c r="L125" s="635"/>
      <c r="M125" s="635"/>
      <c r="N125" s="635"/>
      <c r="O125" s="635"/>
      <c r="P125" s="635"/>
      <c r="Q125" s="635"/>
      <c r="R125" s="635"/>
      <c r="S125" s="635"/>
      <c r="T125" s="635"/>
      <c r="U125" s="635"/>
      <c r="V125" s="635"/>
      <c r="W125" s="635"/>
      <c r="X125" s="635"/>
      <c r="Y125" s="635"/>
      <c r="Z125" s="635"/>
    </row>
    <row r="126" spans="1:26" ht="18.75" customHeight="1">
      <c r="A126" s="635"/>
      <c r="B126" s="635"/>
      <c r="C126" s="635"/>
      <c r="D126" s="635"/>
      <c r="E126" s="635"/>
      <c r="F126" s="635"/>
      <c r="G126" s="635"/>
      <c r="H126" s="635"/>
      <c r="I126" s="635"/>
      <c r="J126" s="635"/>
      <c r="K126" s="635"/>
      <c r="L126" s="635"/>
      <c r="M126" s="635"/>
      <c r="N126" s="635"/>
      <c r="O126" s="635"/>
      <c r="P126" s="635"/>
      <c r="Q126" s="635"/>
      <c r="R126" s="635"/>
      <c r="S126" s="635"/>
      <c r="T126" s="635"/>
      <c r="U126" s="635"/>
      <c r="V126" s="635"/>
      <c r="W126" s="635"/>
      <c r="X126" s="635"/>
      <c r="Y126" s="635"/>
      <c r="Z126" s="635"/>
    </row>
    <row r="127" spans="1:26" ht="18.75" customHeight="1">
      <c r="A127" s="635"/>
      <c r="B127" s="635"/>
      <c r="C127" s="635"/>
      <c r="D127" s="635"/>
      <c r="E127" s="635"/>
      <c r="F127" s="635"/>
      <c r="G127" s="635"/>
      <c r="H127" s="635"/>
      <c r="I127" s="635"/>
      <c r="J127" s="635"/>
      <c r="K127" s="635"/>
      <c r="L127" s="635"/>
      <c r="M127" s="635"/>
      <c r="N127" s="635"/>
      <c r="O127" s="635"/>
      <c r="P127" s="635"/>
      <c r="Q127" s="635"/>
      <c r="R127" s="635"/>
      <c r="S127" s="635"/>
      <c r="T127" s="635"/>
      <c r="U127" s="635"/>
      <c r="V127" s="635"/>
      <c r="W127" s="635"/>
      <c r="X127" s="635"/>
      <c r="Y127" s="635"/>
      <c r="Z127" s="635"/>
    </row>
    <row r="128" spans="1:26" ht="18.75" customHeight="1">
      <c r="A128" s="635"/>
      <c r="B128" s="635"/>
      <c r="C128" s="635"/>
      <c r="D128" s="635"/>
      <c r="E128" s="635"/>
      <c r="F128" s="635"/>
      <c r="G128" s="635"/>
      <c r="H128" s="635"/>
      <c r="I128" s="635"/>
      <c r="J128" s="635"/>
      <c r="K128" s="635"/>
      <c r="L128" s="635"/>
      <c r="M128" s="635"/>
      <c r="N128" s="635"/>
      <c r="O128" s="635"/>
      <c r="P128" s="635"/>
      <c r="Q128" s="635"/>
      <c r="R128" s="635"/>
      <c r="S128" s="635"/>
      <c r="T128" s="635"/>
      <c r="U128" s="635"/>
      <c r="V128" s="635"/>
      <c r="W128" s="635"/>
      <c r="X128" s="635"/>
      <c r="Y128" s="635"/>
      <c r="Z128" s="635"/>
    </row>
    <row r="129" spans="1:26" ht="18.75" customHeight="1">
      <c r="A129" s="635"/>
      <c r="B129" s="635"/>
      <c r="C129" s="635"/>
      <c r="D129" s="635"/>
      <c r="E129" s="635"/>
      <c r="F129" s="635"/>
      <c r="G129" s="635"/>
      <c r="H129" s="635"/>
      <c r="I129" s="635"/>
      <c r="J129" s="635"/>
      <c r="K129" s="635"/>
      <c r="L129" s="635"/>
      <c r="M129" s="635"/>
      <c r="N129" s="635"/>
      <c r="O129" s="635"/>
      <c r="P129" s="635"/>
      <c r="Q129" s="635"/>
      <c r="R129" s="635"/>
      <c r="S129" s="635"/>
      <c r="T129" s="635"/>
      <c r="U129" s="635"/>
      <c r="V129" s="635"/>
      <c r="W129" s="635"/>
      <c r="X129" s="635"/>
      <c r="Y129" s="635"/>
      <c r="Z129" s="635"/>
    </row>
    <row r="130" spans="1:26" ht="18.75" customHeight="1">
      <c r="A130" s="635"/>
      <c r="B130" s="635"/>
      <c r="C130" s="635"/>
      <c r="D130" s="635"/>
      <c r="E130" s="635"/>
      <c r="F130" s="635"/>
      <c r="G130" s="635"/>
      <c r="H130" s="635"/>
      <c r="I130" s="635"/>
      <c r="J130" s="635"/>
      <c r="K130" s="635"/>
      <c r="L130" s="635"/>
      <c r="M130" s="635"/>
      <c r="N130" s="635"/>
      <c r="O130" s="635"/>
      <c r="P130" s="635"/>
      <c r="Q130" s="635"/>
      <c r="R130" s="635"/>
      <c r="S130" s="635"/>
      <c r="T130" s="635"/>
      <c r="U130" s="635"/>
      <c r="V130" s="635"/>
      <c r="W130" s="635"/>
      <c r="X130" s="635"/>
      <c r="Y130" s="635"/>
      <c r="Z130" s="635"/>
    </row>
    <row r="131" spans="1:26" ht="18.75" customHeight="1">
      <c r="A131" s="635"/>
      <c r="B131" s="635"/>
      <c r="C131" s="635"/>
      <c r="D131" s="635"/>
      <c r="E131" s="635"/>
      <c r="F131" s="635"/>
      <c r="G131" s="635"/>
      <c r="H131" s="635"/>
      <c r="I131" s="635"/>
      <c r="J131" s="635"/>
      <c r="K131" s="635"/>
      <c r="L131" s="635"/>
      <c r="M131" s="635"/>
      <c r="N131" s="635"/>
      <c r="O131" s="635"/>
      <c r="P131" s="635"/>
      <c r="Q131" s="635"/>
      <c r="R131" s="635"/>
      <c r="S131" s="635"/>
      <c r="T131" s="635"/>
      <c r="U131" s="635"/>
      <c r="V131" s="635"/>
      <c r="W131" s="635"/>
      <c r="X131" s="635"/>
      <c r="Y131" s="635"/>
      <c r="Z131" s="635"/>
    </row>
    <row r="132" spans="1:26" ht="18.75" customHeight="1">
      <c r="A132" s="635"/>
      <c r="B132" s="635"/>
      <c r="C132" s="635"/>
      <c r="D132" s="635"/>
      <c r="E132" s="635"/>
      <c r="F132" s="635"/>
      <c r="G132" s="635"/>
      <c r="H132" s="635"/>
      <c r="I132" s="635"/>
      <c r="J132" s="635"/>
      <c r="K132" s="635"/>
      <c r="L132" s="635"/>
      <c r="M132" s="635"/>
      <c r="N132" s="635"/>
      <c r="O132" s="635"/>
      <c r="P132" s="635"/>
      <c r="Q132" s="635"/>
      <c r="R132" s="635"/>
      <c r="S132" s="635"/>
      <c r="T132" s="635"/>
      <c r="U132" s="635"/>
      <c r="V132" s="635"/>
      <c r="W132" s="635"/>
      <c r="X132" s="635"/>
      <c r="Y132" s="635"/>
      <c r="Z132" s="635"/>
    </row>
    <row r="133" spans="1:26" ht="18.75" customHeight="1">
      <c r="A133" s="635"/>
      <c r="B133" s="635"/>
      <c r="C133" s="635"/>
      <c r="D133" s="635"/>
      <c r="E133" s="635"/>
      <c r="F133" s="635"/>
      <c r="G133" s="635"/>
      <c r="H133" s="635"/>
      <c r="I133" s="635"/>
      <c r="J133" s="635"/>
      <c r="K133" s="635"/>
      <c r="L133" s="635"/>
      <c r="M133" s="635"/>
      <c r="N133" s="635"/>
      <c r="O133" s="635"/>
      <c r="P133" s="635"/>
      <c r="Q133" s="635"/>
      <c r="R133" s="635"/>
      <c r="S133" s="635"/>
      <c r="T133" s="635"/>
      <c r="U133" s="635"/>
      <c r="V133" s="635"/>
      <c r="W133" s="635"/>
      <c r="X133" s="635"/>
      <c r="Y133" s="635"/>
      <c r="Z133" s="635"/>
    </row>
    <row r="134" spans="1:26" ht="18.75" customHeight="1">
      <c r="A134" s="635"/>
      <c r="B134" s="635"/>
      <c r="C134" s="635"/>
      <c r="D134" s="635"/>
      <c r="E134" s="635"/>
      <c r="F134" s="635"/>
      <c r="G134" s="635"/>
      <c r="H134" s="635"/>
      <c r="I134" s="635"/>
      <c r="J134" s="635"/>
      <c r="K134" s="635"/>
      <c r="L134" s="635"/>
      <c r="M134" s="635"/>
      <c r="N134" s="635"/>
      <c r="O134" s="635"/>
      <c r="P134" s="635"/>
      <c r="Q134" s="635"/>
      <c r="R134" s="635"/>
      <c r="S134" s="635"/>
      <c r="T134" s="635"/>
      <c r="U134" s="635"/>
      <c r="V134" s="635"/>
      <c r="W134" s="635"/>
      <c r="X134" s="635"/>
      <c r="Y134" s="635"/>
      <c r="Z134" s="635"/>
    </row>
    <row r="135" spans="1:26" ht="18.75" customHeight="1">
      <c r="A135" s="635"/>
      <c r="B135" s="635"/>
      <c r="C135" s="635"/>
      <c r="D135" s="635"/>
      <c r="E135" s="635"/>
      <c r="F135" s="635"/>
      <c r="G135" s="635"/>
      <c r="H135" s="635"/>
      <c r="I135" s="635"/>
      <c r="J135" s="635"/>
      <c r="K135" s="635"/>
      <c r="L135" s="635"/>
      <c r="M135" s="635"/>
      <c r="N135" s="635"/>
      <c r="O135" s="635"/>
      <c r="P135" s="635"/>
      <c r="Q135" s="635"/>
      <c r="R135" s="635"/>
      <c r="S135" s="635"/>
      <c r="T135" s="635"/>
      <c r="U135" s="635"/>
      <c r="V135" s="635"/>
      <c r="W135" s="635"/>
      <c r="X135" s="635"/>
      <c r="Y135" s="635"/>
      <c r="Z135" s="635"/>
    </row>
    <row r="136" spans="1:26" ht="18.75" customHeight="1">
      <c r="A136" s="635"/>
      <c r="B136" s="635"/>
      <c r="C136" s="635"/>
      <c r="D136" s="635"/>
      <c r="E136" s="635"/>
      <c r="F136" s="635"/>
      <c r="G136" s="635"/>
      <c r="H136" s="635"/>
      <c r="I136" s="635"/>
      <c r="J136" s="635"/>
      <c r="K136" s="635"/>
      <c r="L136" s="635"/>
      <c r="M136" s="635"/>
      <c r="N136" s="635"/>
      <c r="O136" s="635"/>
      <c r="P136" s="635"/>
      <c r="Q136" s="635"/>
      <c r="R136" s="635"/>
      <c r="S136" s="635"/>
      <c r="T136" s="635"/>
      <c r="U136" s="635"/>
      <c r="V136" s="635"/>
      <c r="W136" s="635"/>
      <c r="X136" s="635"/>
      <c r="Y136" s="635"/>
      <c r="Z136" s="635"/>
    </row>
    <row r="137" spans="1:26" ht="18.75" customHeight="1">
      <c r="A137" s="635"/>
      <c r="B137" s="635"/>
      <c r="C137" s="635"/>
      <c r="D137" s="635"/>
      <c r="E137" s="635"/>
      <c r="F137" s="635"/>
      <c r="G137" s="635"/>
      <c r="H137" s="635"/>
      <c r="I137" s="635"/>
      <c r="J137" s="635"/>
      <c r="K137" s="635"/>
      <c r="L137" s="635"/>
      <c r="M137" s="635"/>
      <c r="N137" s="635"/>
      <c r="O137" s="635"/>
      <c r="P137" s="635"/>
      <c r="Q137" s="635"/>
      <c r="R137" s="635"/>
      <c r="S137" s="635"/>
      <c r="T137" s="635"/>
      <c r="U137" s="635"/>
      <c r="V137" s="635"/>
      <c r="W137" s="635"/>
      <c r="X137" s="635"/>
      <c r="Y137" s="635"/>
      <c r="Z137" s="635"/>
    </row>
    <row r="138" spans="1:26" ht="18.75" customHeight="1">
      <c r="A138" s="635"/>
      <c r="B138" s="635"/>
      <c r="C138" s="635"/>
      <c r="D138" s="635"/>
      <c r="E138" s="635"/>
      <c r="F138" s="635"/>
      <c r="G138" s="635"/>
      <c r="H138" s="635"/>
      <c r="I138" s="635"/>
      <c r="J138" s="635"/>
      <c r="K138" s="635"/>
      <c r="L138" s="635"/>
      <c r="M138" s="635"/>
      <c r="N138" s="635"/>
      <c r="O138" s="635"/>
      <c r="P138" s="635"/>
      <c r="Q138" s="635"/>
      <c r="R138" s="635"/>
      <c r="S138" s="635"/>
      <c r="T138" s="635"/>
      <c r="U138" s="635"/>
      <c r="V138" s="635"/>
      <c r="W138" s="635"/>
      <c r="X138" s="635"/>
      <c r="Y138" s="635"/>
      <c r="Z138" s="635"/>
    </row>
    <row r="139" spans="1:26" ht="18.75" customHeight="1">
      <c r="A139" s="635"/>
      <c r="B139" s="635"/>
      <c r="C139" s="635"/>
      <c r="D139" s="635"/>
      <c r="E139" s="635"/>
      <c r="F139" s="635"/>
      <c r="G139" s="635"/>
      <c r="H139" s="635"/>
      <c r="I139" s="635"/>
      <c r="J139" s="635"/>
      <c r="K139" s="635"/>
      <c r="L139" s="635"/>
      <c r="M139" s="635"/>
      <c r="N139" s="635"/>
      <c r="O139" s="635"/>
      <c r="P139" s="635"/>
      <c r="Q139" s="635"/>
      <c r="R139" s="635"/>
      <c r="S139" s="635"/>
      <c r="T139" s="635"/>
      <c r="U139" s="635"/>
      <c r="V139" s="635"/>
      <c r="W139" s="635"/>
      <c r="X139" s="635"/>
      <c r="Y139" s="635"/>
      <c r="Z139" s="635"/>
    </row>
    <row r="140" spans="1:26" ht="18.75" customHeight="1">
      <c r="A140" s="635"/>
      <c r="B140" s="635"/>
      <c r="C140" s="635"/>
      <c r="D140" s="635"/>
      <c r="E140" s="635"/>
      <c r="F140" s="635"/>
      <c r="G140" s="635"/>
      <c r="H140" s="635"/>
      <c r="I140" s="635"/>
      <c r="J140" s="635"/>
      <c r="K140" s="635"/>
      <c r="L140" s="635"/>
      <c r="M140" s="635"/>
      <c r="N140" s="635"/>
      <c r="O140" s="635"/>
      <c r="P140" s="635"/>
      <c r="Q140" s="635"/>
      <c r="R140" s="635"/>
      <c r="S140" s="635"/>
      <c r="T140" s="635"/>
      <c r="U140" s="635"/>
      <c r="V140" s="635"/>
      <c r="W140" s="635"/>
      <c r="X140" s="635"/>
      <c r="Y140" s="635"/>
      <c r="Z140" s="635"/>
    </row>
    <row r="141" spans="1:26" ht="18.75" customHeight="1">
      <c r="A141" s="635"/>
      <c r="B141" s="635"/>
      <c r="C141" s="635"/>
      <c r="D141" s="635"/>
      <c r="E141" s="635"/>
      <c r="F141" s="635"/>
      <c r="G141" s="635"/>
      <c r="H141" s="635"/>
      <c r="I141" s="635"/>
      <c r="J141" s="635"/>
      <c r="K141" s="635"/>
      <c r="L141" s="635"/>
      <c r="M141" s="635"/>
      <c r="N141" s="635"/>
      <c r="O141" s="635"/>
      <c r="P141" s="635"/>
      <c r="Q141" s="635"/>
      <c r="R141" s="635"/>
      <c r="S141" s="635"/>
      <c r="T141" s="635"/>
      <c r="U141" s="635"/>
      <c r="V141" s="635"/>
      <c r="W141" s="635"/>
      <c r="X141" s="635"/>
      <c r="Y141" s="635"/>
      <c r="Z141" s="635"/>
    </row>
    <row r="142" spans="1:26" ht="18.75" customHeight="1">
      <c r="A142" s="635"/>
      <c r="B142" s="635"/>
      <c r="C142" s="635"/>
      <c r="D142" s="635"/>
      <c r="E142" s="635"/>
      <c r="F142" s="635"/>
      <c r="G142" s="635"/>
      <c r="H142" s="635"/>
      <c r="I142" s="635"/>
      <c r="J142" s="635"/>
      <c r="K142" s="635"/>
      <c r="L142" s="635"/>
      <c r="M142" s="635"/>
      <c r="N142" s="635"/>
      <c r="O142" s="635"/>
      <c r="P142" s="635"/>
      <c r="Q142" s="635"/>
      <c r="R142" s="635"/>
      <c r="S142" s="635"/>
      <c r="T142" s="635"/>
      <c r="U142" s="635"/>
      <c r="V142" s="635"/>
      <c r="W142" s="635"/>
      <c r="X142" s="635"/>
      <c r="Y142" s="635"/>
      <c r="Z142" s="635"/>
    </row>
    <row r="143" spans="1:26" ht="18.75" customHeight="1">
      <c r="A143" s="635"/>
      <c r="B143" s="635"/>
      <c r="C143" s="635"/>
      <c r="D143" s="635"/>
      <c r="E143" s="635"/>
      <c r="F143" s="635"/>
      <c r="G143" s="635"/>
      <c r="H143" s="635"/>
      <c r="I143" s="635"/>
      <c r="J143" s="635"/>
      <c r="K143" s="635"/>
      <c r="L143" s="635"/>
      <c r="M143" s="635"/>
      <c r="N143" s="635"/>
      <c r="O143" s="635"/>
      <c r="P143" s="635"/>
      <c r="Q143" s="635"/>
      <c r="R143" s="635"/>
      <c r="S143" s="635"/>
      <c r="T143" s="635"/>
      <c r="U143" s="635"/>
      <c r="V143" s="635"/>
      <c r="W143" s="635"/>
      <c r="X143" s="635"/>
      <c r="Y143" s="635"/>
      <c r="Z143" s="635"/>
    </row>
    <row r="144" spans="1:26" ht="18.75" customHeight="1">
      <c r="A144" s="635"/>
      <c r="B144" s="635"/>
      <c r="C144" s="635"/>
      <c r="D144" s="635"/>
      <c r="E144" s="635"/>
      <c r="F144" s="635"/>
      <c r="G144" s="635"/>
      <c r="H144" s="635"/>
      <c r="I144" s="635"/>
      <c r="J144" s="635"/>
      <c r="K144" s="635"/>
      <c r="L144" s="635"/>
      <c r="M144" s="635"/>
      <c r="N144" s="635"/>
      <c r="O144" s="635"/>
      <c r="P144" s="635"/>
      <c r="Q144" s="635"/>
      <c r="R144" s="635"/>
      <c r="S144" s="635"/>
      <c r="T144" s="635"/>
      <c r="U144" s="635"/>
      <c r="V144" s="635"/>
      <c r="W144" s="635"/>
      <c r="X144" s="635"/>
      <c r="Y144" s="635"/>
      <c r="Z144" s="635"/>
    </row>
    <row r="145" spans="1:26" ht="18.75" customHeight="1">
      <c r="A145" s="635"/>
      <c r="B145" s="635"/>
      <c r="C145" s="635"/>
      <c r="D145" s="635"/>
      <c r="E145" s="635"/>
      <c r="F145" s="635"/>
      <c r="G145" s="635"/>
      <c r="H145" s="635"/>
      <c r="I145" s="635"/>
      <c r="J145" s="635"/>
      <c r="K145" s="635"/>
      <c r="L145" s="635"/>
      <c r="M145" s="635"/>
      <c r="N145" s="635"/>
      <c r="O145" s="635"/>
      <c r="P145" s="635"/>
      <c r="Q145" s="635"/>
      <c r="R145" s="635"/>
      <c r="S145" s="635"/>
      <c r="T145" s="635"/>
      <c r="U145" s="635"/>
      <c r="V145" s="635"/>
      <c r="W145" s="635"/>
      <c r="X145" s="635"/>
      <c r="Y145" s="635"/>
      <c r="Z145" s="635"/>
    </row>
    <row r="146" spans="1:26" ht="18.75" customHeight="1">
      <c r="A146" s="635"/>
      <c r="B146" s="635"/>
      <c r="C146" s="635"/>
      <c r="D146" s="635"/>
      <c r="E146" s="635"/>
      <c r="F146" s="635"/>
      <c r="G146" s="635"/>
      <c r="H146" s="635"/>
      <c r="I146" s="635"/>
      <c r="J146" s="635"/>
      <c r="K146" s="635"/>
      <c r="L146" s="635"/>
      <c r="M146" s="635"/>
      <c r="N146" s="635"/>
      <c r="O146" s="635"/>
      <c r="P146" s="635"/>
      <c r="Q146" s="635"/>
      <c r="R146" s="635"/>
      <c r="S146" s="635"/>
      <c r="T146" s="635"/>
      <c r="U146" s="635"/>
      <c r="V146" s="635"/>
      <c r="W146" s="635"/>
      <c r="X146" s="635"/>
      <c r="Y146" s="635"/>
      <c r="Z146" s="635"/>
    </row>
    <row r="147" spans="1:26" ht="18.75" customHeight="1">
      <c r="A147" s="635"/>
      <c r="B147" s="635"/>
      <c r="C147" s="635"/>
      <c r="D147" s="635"/>
      <c r="E147" s="635"/>
      <c r="F147" s="635"/>
      <c r="G147" s="635"/>
      <c r="H147" s="635"/>
      <c r="I147" s="635"/>
      <c r="J147" s="635"/>
      <c r="K147" s="635"/>
      <c r="L147" s="635"/>
      <c r="M147" s="635"/>
      <c r="N147" s="635"/>
      <c r="O147" s="635"/>
      <c r="P147" s="635"/>
      <c r="Q147" s="635"/>
      <c r="R147" s="635"/>
      <c r="S147" s="635"/>
      <c r="T147" s="635"/>
      <c r="U147" s="635"/>
      <c r="V147" s="635"/>
      <c r="W147" s="635"/>
      <c r="X147" s="635"/>
      <c r="Y147" s="635"/>
      <c r="Z147" s="635"/>
    </row>
    <row r="148" spans="1:26" ht="18.75" customHeight="1">
      <c r="A148" s="635"/>
      <c r="B148" s="635"/>
      <c r="C148" s="635"/>
      <c r="D148" s="635"/>
      <c r="E148" s="635"/>
      <c r="F148" s="635"/>
      <c r="G148" s="635"/>
      <c r="H148" s="635"/>
      <c r="I148" s="635"/>
      <c r="J148" s="635"/>
      <c r="K148" s="635"/>
      <c r="L148" s="635"/>
      <c r="M148" s="635"/>
      <c r="N148" s="635"/>
      <c r="O148" s="635"/>
      <c r="P148" s="635"/>
      <c r="Q148" s="635"/>
      <c r="R148" s="635"/>
      <c r="S148" s="635"/>
      <c r="T148" s="635"/>
      <c r="U148" s="635"/>
      <c r="V148" s="635"/>
      <c r="W148" s="635"/>
      <c r="X148" s="635"/>
      <c r="Y148" s="635"/>
      <c r="Z148" s="635"/>
    </row>
    <row r="149" spans="1:26" ht="18.75" customHeight="1">
      <c r="A149" s="635"/>
      <c r="B149" s="635"/>
      <c r="C149" s="635"/>
      <c r="D149" s="635"/>
      <c r="E149" s="635"/>
      <c r="F149" s="635"/>
      <c r="G149" s="635"/>
      <c r="H149" s="635"/>
      <c r="I149" s="635"/>
      <c r="J149" s="635"/>
      <c r="K149" s="635"/>
      <c r="L149" s="635"/>
      <c r="M149" s="635"/>
      <c r="N149" s="635"/>
      <c r="O149" s="635"/>
      <c r="P149" s="635"/>
      <c r="Q149" s="635"/>
      <c r="R149" s="635"/>
      <c r="S149" s="635"/>
      <c r="T149" s="635"/>
      <c r="U149" s="635"/>
      <c r="V149" s="635"/>
      <c r="W149" s="635"/>
      <c r="X149" s="635"/>
      <c r="Y149" s="635"/>
      <c r="Z149" s="635"/>
    </row>
    <row r="150" spans="1:26" ht="18.75" customHeight="1">
      <c r="A150" s="635"/>
      <c r="B150" s="635"/>
      <c r="C150" s="635"/>
      <c r="D150" s="635"/>
      <c r="E150" s="635"/>
      <c r="F150" s="635"/>
      <c r="G150" s="635"/>
      <c r="H150" s="635"/>
      <c r="I150" s="635"/>
      <c r="J150" s="635"/>
      <c r="K150" s="635"/>
      <c r="L150" s="635"/>
      <c r="M150" s="635"/>
      <c r="N150" s="635"/>
      <c r="O150" s="635"/>
      <c r="P150" s="635"/>
      <c r="Q150" s="635"/>
      <c r="R150" s="635"/>
      <c r="S150" s="635"/>
      <c r="T150" s="635"/>
      <c r="U150" s="635"/>
      <c r="V150" s="635"/>
      <c r="W150" s="635"/>
      <c r="X150" s="635"/>
      <c r="Y150" s="635"/>
      <c r="Z150" s="635"/>
    </row>
    <row r="151" spans="1:26" ht="18.75" customHeight="1">
      <c r="A151" s="635"/>
      <c r="B151" s="635"/>
      <c r="C151" s="635"/>
      <c r="D151" s="635"/>
      <c r="E151" s="635"/>
      <c r="F151" s="635"/>
      <c r="G151" s="635"/>
      <c r="H151" s="635"/>
      <c r="I151" s="635"/>
      <c r="J151" s="635"/>
      <c r="K151" s="635"/>
      <c r="L151" s="635"/>
      <c r="M151" s="635"/>
      <c r="N151" s="635"/>
      <c r="O151" s="635"/>
      <c r="P151" s="635"/>
      <c r="Q151" s="635"/>
      <c r="R151" s="635"/>
      <c r="S151" s="635"/>
      <c r="T151" s="635"/>
      <c r="U151" s="635"/>
      <c r="V151" s="635"/>
      <c r="W151" s="635"/>
      <c r="X151" s="635"/>
      <c r="Y151" s="635"/>
      <c r="Z151" s="635"/>
    </row>
    <row r="152" spans="1:26" ht="18.75" customHeight="1">
      <c r="A152" s="635"/>
      <c r="B152" s="635"/>
      <c r="C152" s="635"/>
      <c r="D152" s="635"/>
      <c r="E152" s="635"/>
      <c r="F152" s="635"/>
      <c r="G152" s="635"/>
      <c r="H152" s="635"/>
      <c r="I152" s="635"/>
      <c r="J152" s="635"/>
      <c r="K152" s="635"/>
      <c r="L152" s="635"/>
      <c r="M152" s="635"/>
      <c r="N152" s="635"/>
      <c r="O152" s="635"/>
      <c r="P152" s="635"/>
      <c r="Q152" s="635"/>
      <c r="R152" s="635"/>
      <c r="S152" s="635"/>
      <c r="T152" s="635"/>
      <c r="U152" s="635"/>
      <c r="V152" s="635"/>
      <c r="W152" s="635"/>
      <c r="X152" s="635"/>
      <c r="Y152" s="635"/>
      <c r="Z152" s="635"/>
    </row>
    <row r="153" spans="1:26" ht="18.75" customHeight="1">
      <c r="A153" s="635"/>
      <c r="B153" s="635"/>
      <c r="C153" s="635"/>
      <c r="D153" s="635"/>
      <c r="E153" s="635"/>
      <c r="F153" s="635"/>
      <c r="G153" s="635"/>
      <c r="H153" s="635"/>
      <c r="I153" s="635"/>
      <c r="J153" s="635"/>
      <c r="K153" s="635"/>
      <c r="L153" s="635"/>
      <c r="M153" s="635"/>
      <c r="N153" s="635"/>
      <c r="O153" s="635"/>
      <c r="P153" s="635"/>
      <c r="Q153" s="635"/>
      <c r="R153" s="635"/>
      <c r="S153" s="635"/>
      <c r="T153" s="635"/>
      <c r="U153" s="635"/>
      <c r="V153" s="635"/>
      <c r="W153" s="635"/>
      <c r="X153" s="635"/>
      <c r="Y153" s="635"/>
      <c r="Z153" s="635"/>
    </row>
    <row r="154" spans="1:26" ht="18.75" customHeight="1">
      <c r="A154" s="635"/>
      <c r="B154" s="635"/>
      <c r="C154" s="635"/>
      <c r="D154" s="635"/>
      <c r="E154" s="635"/>
      <c r="F154" s="635"/>
      <c r="G154" s="635"/>
      <c r="H154" s="635"/>
      <c r="I154" s="635"/>
      <c r="J154" s="635"/>
      <c r="K154" s="635"/>
      <c r="L154" s="635"/>
      <c r="M154" s="635"/>
      <c r="N154" s="635"/>
      <c r="O154" s="635"/>
      <c r="P154" s="635"/>
      <c r="Q154" s="635"/>
      <c r="R154" s="635"/>
      <c r="S154" s="635"/>
      <c r="T154" s="635"/>
      <c r="U154" s="635"/>
      <c r="V154" s="635"/>
      <c r="W154" s="635"/>
      <c r="X154" s="635"/>
      <c r="Y154" s="635"/>
      <c r="Z154" s="635"/>
    </row>
    <row r="155" spans="1:26" ht="18.75" customHeight="1">
      <c r="A155" s="635"/>
      <c r="B155" s="635"/>
      <c r="C155" s="635"/>
      <c r="D155" s="635"/>
      <c r="E155" s="635"/>
      <c r="F155" s="635"/>
      <c r="G155" s="635"/>
      <c r="H155" s="635"/>
      <c r="I155" s="635"/>
      <c r="J155" s="635"/>
      <c r="K155" s="635"/>
      <c r="L155" s="635"/>
      <c r="M155" s="635"/>
      <c r="N155" s="635"/>
      <c r="O155" s="635"/>
      <c r="P155" s="635"/>
      <c r="Q155" s="635"/>
      <c r="R155" s="635"/>
      <c r="S155" s="635"/>
      <c r="T155" s="635"/>
      <c r="U155" s="635"/>
      <c r="V155" s="635"/>
      <c r="W155" s="635"/>
      <c r="X155" s="635"/>
      <c r="Y155" s="635"/>
      <c r="Z155" s="635"/>
    </row>
    <row r="156" spans="1:26" ht="18.75" customHeight="1">
      <c r="A156" s="635"/>
      <c r="B156" s="635"/>
      <c r="C156" s="635"/>
      <c r="D156" s="635"/>
      <c r="E156" s="635"/>
      <c r="F156" s="635"/>
      <c r="G156" s="635"/>
      <c r="H156" s="635"/>
      <c r="I156" s="635"/>
      <c r="J156" s="635"/>
      <c r="K156" s="635"/>
      <c r="L156" s="635"/>
      <c r="M156" s="635"/>
      <c r="N156" s="635"/>
      <c r="O156" s="635"/>
      <c r="P156" s="635"/>
      <c r="Q156" s="635"/>
      <c r="R156" s="635"/>
      <c r="S156" s="635"/>
      <c r="T156" s="635"/>
      <c r="U156" s="635"/>
      <c r="V156" s="635"/>
      <c r="W156" s="635"/>
      <c r="X156" s="635"/>
      <c r="Y156" s="635"/>
      <c r="Z156" s="635"/>
    </row>
    <row r="157" spans="1:26" ht="18.75" customHeight="1">
      <c r="A157" s="635"/>
      <c r="B157" s="635"/>
      <c r="C157" s="635"/>
      <c r="D157" s="635"/>
      <c r="E157" s="635"/>
      <c r="F157" s="635"/>
      <c r="G157" s="635"/>
      <c r="H157" s="635"/>
      <c r="I157" s="635"/>
      <c r="J157" s="635"/>
      <c r="K157" s="635"/>
      <c r="L157" s="635"/>
      <c r="M157" s="635"/>
      <c r="N157" s="635"/>
      <c r="O157" s="635"/>
      <c r="P157" s="635"/>
      <c r="Q157" s="635"/>
      <c r="R157" s="635"/>
      <c r="S157" s="635"/>
      <c r="T157" s="635"/>
      <c r="U157" s="635"/>
      <c r="V157" s="635"/>
      <c r="W157" s="635"/>
      <c r="X157" s="635"/>
      <c r="Y157" s="635"/>
      <c r="Z157" s="635"/>
    </row>
    <row r="158" spans="1:26" ht="18.75" customHeight="1">
      <c r="A158" s="635"/>
      <c r="B158" s="635"/>
      <c r="C158" s="635"/>
      <c r="D158" s="635"/>
      <c r="E158" s="635"/>
      <c r="F158" s="635"/>
      <c r="G158" s="635"/>
      <c r="H158" s="635"/>
      <c r="I158" s="635"/>
      <c r="J158" s="635"/>
      <c r="K158" s="635"/>
      <c r="L158" s="635"/>
      <c r="M158" s="635"/>
      <c r="N158" s="635"/>
      <c r="O158" s="635"/>
      <c r="P158" s="635"/>
      <c r="Q158" s="635"/>
      <c r="R158" s="635"/>
      <c r="S158" s="635"/>
      <c r="T158" s="635"/>
      <c r="U158" s="635"/>
      <c r="V158" s="635"/>
      <c r="W158" s="635"/>
      <c r="X158" s="635"/>
      <c r="Y158" s="635"/>
      <c r="Z158" s="635"/>
    </row>
    <row r="159" spans="1:26" ht="18.75" customHeight="1">
      <c r="A159" s="635"/>
      <c r="B159" s="635"/>
      <c r="C159" s="635"/>
      <c r="D159" s="635"/>
      <c r="E159" s="635"/>
      <c r="F159" s="635"/>
      <c r="G159" s="635"/>
      <c r="H159" s="635"/>
      <c r="I159" s="635"/>
      <c r="J159" s="635"/>
      <c r="K159" s="635"/>
      <c r="L159" s="635"/>
      <c r="M159" s="635"/>
      <c r="N159" s="635"/>
      <c r="O159" s="635"/>
      <c r="P159" s="635"/>
      <c r="Q159" s="635"/>
      <c r="R159" s="635"/>
      <c r="S159" s="635"/>
      <c r="T159" s="635"/>
      <c r="U159" s="635"/>
      <c r="V159" s="635"/>
      <c r="W159" s="635"/>
      <c r="X159" s="635"/>
      <c r="Y159" s="635"/>
      <c r="Z159" s="635"/>
    </row>
    <row r="160" spans="1:26" ht="18.75" customHeight="1">
      <c r="A160" s="635"/>
      <c r="B160" s="635"/>
      <c r="C160" s="635"/>
      <c r="D160" s="635"/>
      <c r="E160" s="635"/>
      <c r="F160" s="635"/>
      <c r="G160" s="635"/>
      <c r="H160" s="635"/>
      <c r="I160" s="635"/>
      <c r="J160" s="635"/>
      <c r="K160" s="635"/>
      <c r="L160" s="635"/>
      <c r="M160" s="635"/>
      <c r="N160" s="635"/>
      <c r="O160" s="635"/>
      <c r="P160" s="635"/>
      <c r="Q160" s="635"/>
      <c r="R160" s="635"/>
      <c r="S160" s="635"/>
      <c r="T160" s="635"/>
      <c r="U160" s="635"/>
      <c r="V160" s="635"/>
      <c r="W160" s="635"/>
      <c r="X160" s="635"/>
      <c r="Y160" s="635"/>
      <c r="Z160" s="635"/>
    </row>
    <row r="161" spans="1:26" ht="18.75" customHeight="1">
      <c r="A161" s="635"/>
      <c r="B161" s="635"/>
      <c r="C161" s="635"/>
      <c r="D161" s="635"/>
      <c r="E161" s="635"/>
      <c r="F161" s="635"/>
      <c r="G161" s="635"/>
      <c r="H161" s="635"/>
      <c r="I161" s="635"/>
      <c r="J161" s="635"/>
      <c r="K161" s="635"/>
      <c r="L161" s="635"/>
      <c r="M161" s="635"/>
      <c r="N161" s="635"/>
      <c r="O161" s="635"/>
      <c r="P161" s="635"/>
      <c r="Q161" s="635"/>
      <c r="R161" s="635"/>
      <c r="S161" s="635"/>
      <c r="T161" s="635"/>
      <c r="U161" s="635"/>
      <c r="V161" s="635"/>
      <c r="W161" s="635"/>
      <c r="X161" s="635"/>
      <c r="Y161" s="635"/>
      <c r="Z161" s="635"/>
    </row>
    <row r="162" spans="1:26" ht="18.75" customHeight="1">
      <c r="A162" s="635"/>
      <c r="B162" s="635"/>
      <c r="C162" s="635"/>
      <c r="D162" s="635"/>
      <c r="E162" s="635"/>
      <c r="F162" s="635"/>
      <c r="G162" s="635"/>
      <c r="H162" s="635"/>
      <c r="I162" s="635"/>
      <c r="J162" s="635"/>
      <c r="K162" s="635"/>
      <c r="L162" s="635"/>
      <c r="M162" s="635"/>
      <c r="N162" s="635"/>
      <c r="O162" s="635"/>
      <c r="P162" s="635"/>
      <c r="Q162" s="635"/>
      <c r="R162" s="635"/>
      <c r="S162" s="635"/>
      <c r="T162" s="635"/>
      <c r="U162" s="635"/>
      <c r="V162" s="635"/>
      <c r="W162" s="635"/>
      <c r="X162" s="635"/>
      <c r="Y162" s="635"/>
      <c r="Z162" s="635"/>
    </row>
    <row r="163" spans="1:26" ht="18.75" customHeight="1">
      <c r="A163" s="635"/>
      <c r="B163" s="635"/>
      <c r="C163" s="635"/>
      <c r="D163" s="635"/>
      <c r="E163" s="635"/>
      <c r="F163" s="635"/>
      <c r="G163" s="635"/>
      <c r="H163" s="635"/>
      <c r="I163" s="635"/>
      <c r="J163" s="635"/>
      <c r="K163" s="635"/>
      <c r="L163" s="635"/>
      <c r="M163" s="635"/>
      <c r="N163" s="635"/>
      <c r="O163" s="635"/>
      <c r="P163" s="635"/>
      <c r="Q163" s="635"/>
      <c r="R163" s="635"/>
      <c r="S163" s="635"/>
      <c r="T163" s="635"/>
      <c r="U163" s="635"/>
      <c r="V163" s="635"/>
      <c r="W163" s="635"/>
      <c r="X163" s="635"/>
      <c r="Y163" s="635"/>
      <c r="Z163" s="635"/>
    </row>
    <row r="164" spans="1:26" ht="18.75" customHeight="1">
      <c r="A164" s="635"/>
      <c r="B164" s="635"/>
      <c r="C164" s="635"/>
      <c r="D164" s="635"/>
      <c r="E164" s="635"/>
      <c r="F164" s="635"/>
      <c r="G164" s="635"/>
      <c r="H164" s="635"/>
      <c r="I164" s="635"/>
      <c r="J164" s="635"/>
      <c r="K164" s="635"/>
      <c r="L164" s="635"/>
      <c r="M164" s="635"/>
      <c r="N164" s="635"/>
      <c r="O164" s="635"/>
      <c r="P164" s="635"/>
      <c r="Q164" s="635"/>
      <c r="R164" s="635"/>
      <c r="S164" s="635"/>
      <c r="T164" s="635"/>
      <c r="U164" s="635"/>
      <c r="V164" s="635"/>
      <c r="W164" s="635"/>
      <c r="X164" s="635"/>
      <c r="Y164" s="635"/>
      <c r="Z164" s="635"/>
    </row>
    <row r="165" spans="1:26" ht="18.75" customHeight="1">
      <c r="A165" s="635"/>
      <c r="B165" s="635"/>
      <c r="C165" s="635"/>
      <c r="D165" s="635"/>
      <c r="E165" s="635"/>
      <c r="F165" s="635"/>
      <c r="G165" s="635"/>
      <c r="H165" s="635"/>
      <c r="I165" s="635"/>
      <c r="J165" s="635"/>
      <c r="K165" s="635"/>
      <c r="L165" s="635"/>
      <c r="M165" s="635"/>
      <c r="N165" s="635"/>
      <c r="O165" s="635"/>
      <c r="P165" s="635"/>
      <c r="Q165" s="635"/>
      <c r="R165" s="635"/>
      <c r="S165" s="635"/>
      <c r="T165" s="635"/>
      <c r="U165" s="635"/>
      <c r="V165" s="635"/>
      <c r="W165" s="635"/>
      <c r="X165" s="635"/>
      <c r="Y165" s="635"/>
      <c r="Z165" s="635"/>
    </row>
    <row r="166" spans="1:26" ht="18.75" customHeight="1">
      <c r="A166" s="635"/>
      <c r="B166" s="635"/>
      <c r="C166" s="635"/>
      <c r="D166" s="635"/>
      <c r="E166" s="635"/>
      <c r="F166" s="635"/>
      <c r="G166" s="635"/>
      <c r="H166" s="635"/>
      <c r="I166" s="635"/>
      <c r="J166" s="635"/>
      <c r="K166" s="635"/>
      <c r="L166" s="635"/>
      <c r="M166" s="635"/>
      <c r="N166" s="635"/>
      <c r="O166" s="635"/>
      <c r="P166" s="635"/>
      <c r="Q166" s="635"/>
      <c r="R166" s="635"/>
      <c r="S166" s="635"/>
      <c r="T166" s="635"/>
      <c r="U166" s="635"/>
      <c r="V166" s="635"/>
      <c r="W166" s="635"/>
      <c r="X166" s="635"/>
      <c r="Y166" s="635"/>
      <c r="Z166" s="635"/>
    </row>
    <row r="167" spans="1:26" ht="18.75" customHeight="1">
      <c r="A167" s="635"/>
      <c r="B167" s="635"/>
      <c r="C167" s="635"/>
      <c r="D167" s="635"/>
      <c r="E167" s="635"/>
      <c r="F167" s="635"/>
      <c r="G167" s="635"/>
      <c r="H167" s="635"/>
      <c r="I167" s="635"/>
      <c r="J167" s="635"/>
      <c r="K167" s="635"/>
      <c r="L167" s="635"/>
      <c r="M167" s="635"/>
      <c r="N167" s="635"/>
      <c r="O167" s="635"/>
      <c r="P167" s="635"/>
      <c r="Q167" s="635"/>
      <c r="R167" s="635"/>
      <c r="S167" s="635"/>
      <c r="T167" s="635"/>
      <c r="U167" s="635"/>
      <c r="V167" s="635"/>
      <c r="W167" s="635"/>
      <c r="X167" s="635"/>
      <c r="Y167" s="635"/>
      <c r="Z167" s="635"/>
    </row>
    <row r="168" spans="1:26" ht="18.75" customHeight="1">
      <c r="A168" s="635"/>
      <c r="B168" s="635"/>
      <c r="C168" s="635"/>
      <c r="D168" s="635"/>
      <c r="E168" s="635"/>
      <c r="F168" s="635"/>
      <c r="G168" s="635"/>
      <c r="H168" s="635"/>
      <c r="I168" s="635"/>
      <c r="J168" s="635"/>
      <c r="K168" s="635"/>
      <c r="L168" s="635"/>
      <c r="M168" s="635"/>
      <c r="N168" s="635"/>
      <c r="O168" s="635"/>
      <c r="P168" s="635"/>
      <c r="Q168" s="635"/>
      <c r="R168" s="635"/>
      <c r="S168" s="635"/>
      <c r="T168" s="635"/>
      <c r="U168" s="635"/>
      <c r="V168" s="635"/>
      <c r="W168" s="635"/>
      <c r="X168" s="635"/>
      <c r="Y168" s="635"/>
      <c r="Z168" s="635"/>
    </row>
    <row r="169" spans="1:26" ht="18.75" customHeight="1">
      <c r="A169" s="635"/>
      <c r="B169" s="635"/>
      <c r="C169" s="635"/>
      <c r="D169" s="635"/>
      <c r="E169" s="635"/>
      <c r="F169" s="635"/>
      <c r="G169" s="635"/>
      <c r="H169" s="635"/>
      <c r="I169" s="635"/>
      <c r="J169" s="635"/>
      <c r="K169" s="635"/>
      <c r="L169" s="635"/>
      <c r="M169" s="635"/>
      <c r="N169" s="635"/>
      <c r="O169" s="635"/>
      <c r="P169" s="635"/>
      <c r="Q169" s="635"/>
      <c r="R169" s="635"/>
      <c r="S169" s="635"/>
      <c r="T169" s="635"/>
      <c r="U169" s="635"/>
      <c r="V169" s="635"/>
      <c r="W169" s="635"/>
      <c r="X169" s="635"/>
      <c r="Y169" s="635"/>
      <c r="Z169" s="635"/>
    </row>
    <row r="170" spans="1:26" ht="18.75" customHeight="1">
      <c r="A170" s="635"/>
      <c r="B170" s="635"/>
      <c r="C170" s="635"/>
      <c r="D170" s="635"/>
      <c r="E170" s="635"/>
      <c r="F170" s="635"/>
      <c r="G170" s="635"/>
      <c r="H170" s="635"/>
      <c r="I170" s="635"/>
      <c r="J170" s="635"/>
      <c r="K170" s="635"/>
      <c r="L170" s="635"/>
      <c r="M170" s="635"/>
      <c r="N170" s="635"/>
      <c r="O170" s="635"/>
      <c r="P170" s="635"/>
      <c r="Q170" s="635"/>
      <c r="R170" s="635"/>
      <c r="S170" s="635"/>
      <c r="T170" s="635"/>
      <c r="U170" s="635"/>
      <c r="V170" s="635"/>
      <c r="W170" s="635"/>
      <c r="X170" s="635"/>
      <c r="Y170" s="635"/>
      <c r="Z170" s="635"/>
    </row>
    <row r="171" spans="1:26" ht="18.75" customHeight="1">
      <c r="A171" s="635"/>
      <c r="B171" s="635"/>
      <c r="C171" s="635"/>
      <c r="D171" s="635"/>
      <c r="E171" s="635"/>
      <c r="F171" s="635"/>
      <c r="G171" s="635"/>
      <c r="H171" s="635"/>
      <c r="I171" s="635"/>
      <c r="J171" s="635"/>
      <c r="K171" s="635"/>
      <c r="L171" s="635"/>
      <c r="M171" s="635"/>
      <c r="N171" s="635"/>
      <c r="O171" s="635"/>
      <c r="P171" s="635"/>
      <c r="Q171" s="635"/>
      <c r="R171" s="635"/>
      <c r="S171" s="635"/>
      <c r="T171" s="635"/>
      <c r="U171" s="635"/>
      <c r="V171" s="635"/>
      <c r="W171" s="635"/>
      <c r="X171" s="635"/>
      <c r="Y171" s="635"/>
      <c r="Z171" s="635"/>
    </row>
    <row r="172" spans="1:26" ht="18.75" customHeight="1">
      <c r="A172" s="635"/>
      <c r="B172" s="635"/>
      <c r="C172" s="635"/>
      <c r="D172" s="635"/>
      <c r="E172" s="635"/>
      <c r="F172" s="635"/>
      <c r="G172" s="635"/>
      <c r="H172" s="635"/>
      <c r="I172" s="635"/>
      <c r="J172" s="635"/>
      <c r="K172" s="635"/>
      <c r="L172" s="635"/>
      <c r="M172" s="635"/>
      <c r="N172" s="635"/>
      <c r="O172" s="635"/>
      <c r="P172" s="635"/>
      <c r="Q172" s="635"/>
      <c r="R172" s="635"/>
      <c r="S172" s="635"/>
      <c r="T172" s="635"/>
      <c r="U172" s="635"/>
      <c r="V172" s="635"/>
      <c r="W172" s="635"/>
      <c r="X172" s="635"/>
      <c r="Y172" s="635"/>
      <c r="Z172" s="635"/>
    </row>
    <row r="173" spans="1:26" ht="18.75" customHeight="1">
      <c r="A173" s="635"/>
      <c r="B173" s="635"/>
      <c r="C173" s="635"/>
      <c r="D173" s="635"/>
      <c r="E173" s="635"/>
      <c r="F173" s="635"/>
      <c r="G173" s="635"/>
      <c r="H173" s="635"/>
      <c r="I173" s="635"/>
      <c r="J173" s="635"/>
      <c r="K173" s="635"/>
      <c r="L173" s="635"/>
      <c r="M173" s="635"/>
      <c r="N173" s="635"/>
      <c r="O173" s="635"/>
      <c r="P173" s="635"/>
      <c r="Q173" s="635"/>
      <c r="R173" s="635"/>
      <c r="S173" s="635"/>
      <c r="T173" s="635"/>
      <c r="U173" s="635"/>
      <c r="V173" s="635"/>
      <c r="W173" s="635"/>
      <c r="X173" s="635"/>
      <c r="Y173" s="635"/>
      <c r="Z173" s="635"/>
    </row>
    <row r="174" spans="1:26" ht="18.75" customHeight="1">
      <c r="A174" s="635"/>
      <c r="B174" s="635"/>
      <c r="C174" s="635"/>
      <c r="D174" s="635"/>
      <c r="E174" s="635"/>
      <c r="F174" s="635"/>
      <c r="G174" s="635"/>
      <c r="H174" s="635"/>
      <c r="I174" s="635"/>
      <c r="J174" s="635"/>
      <c r="K174" s="635"/>
      <c r="L174" s="635"/>
      <c r="M174" s="635"/>
      <c r="N174" s="635"/>
      <c r="O174" s="635"/>
      <c r="P174" s="635"/>
      <c r="Q174" s="635"/>
      <c r="R174" s="635"/>
      <c r="S174" s="635"/>
      <c r="T174" s="635"/>
      <c r="U174" s="635"/>
      <c r="V174" s="635"/>
      <c r="W174" s="635"/>
      <c r="X174" s="635"/>
      <c r="Y174" s="635"/>
      <c r="Z174" s="635"/>
    </row>
    <row r="175" spans="1:26" ht="18.75" customHeight="1">
      <c r="A175" s="635"/>
      <c r="B175" s="635"/>
      <c r="C175" s="635"/>
      <c r="D175" s="635"/>
      <c r="E175" s="635"/>
      <c r="F175" s="635"/>
      <c r="G175" s="635"/>
      <c r="H175" s="635"/>
      <c r="I175" s="635"/>
      <c r="J175" s="635"/>
      <c r="K175" s="635"/>
      <c r="L175" s="635"/>
      <c r="M175" s="635"/>
      <c r="N175" s="635"/>
      <c r="O175" s="635"/>
      <c r="P175" s="635"/>
      <c r="Q175" s="635"/>
      <c r="R175" s="635"/>
      <c r="S175" s="635"/>
      <c r="T175" s="635"/>
      <c r="U175" s="635"/>
      <c r="V175" s="635"/>
      <c r="W175" s="635"/>
      <c r="X175" s="635"/>
      <c r="Y175" s="635"/>
      <c r="Z175" s="635"/>
    </row>
    <row r="176" spans="1:26" ht="18.75" customHeight="1">
      <c r="A176" s="635"/>
      <c r="B176" s="635"/>
      <c r="C176" s="635"/>
      <c r="D176" s="635"/>
      <c r="E176" s="635"/>
      <c r="F176" s="635"/>
      <c r="G176" s="635"/>
      <c r="H176" s="635"/>
      <c r="I176" s="635"/>
      <c r="J176" s="635"/>
      <c r="K176" s="635"/>
      <c r="L176" s="635"/>
      <c r="M176" s="635"/>
      <c r="N176" s="635"/>
      <c r="O176" s="635"/>
      <c r="P176" s="635"/>
      <c r="Q176" s="635"/>
      <c r="R176" s="635"/>
      <c r="S176" s="635"/>
      <c r="T176" s="635"/>
      <c r="U176" s="635"/>
      <c r="V176" s="635"/>
      <c r="W176" s="635"/>
      <c r="X176" s="635"/>
      <c r="Y176" s="635"/>
      <c r="Z176" s="635"/>
    </row>
    <row r="177" spans="1:26" ht="18.75" customHeight="1">
      <c r="A177" s="635"/>
      <c r="B177" s="635"/>
      <c r="C177" s="635"/>
      <c r="D177" s="635"/>
      <c r="E177" s="635"/>
      <c r="F177" s="635"/>
      <c r="G177" s="635"/>
      <c r="H177" s="635"/>
      <c r="I177" s="635"/>
      <c r="J177" s="635"/>
      <c r="K177" s="635"/>
      <c r="L177" s="635"/>
      <c r="M177" s="635"/>
      <c r="N177" s="635"/>
      <c r="O177" s="635"/>
      <c r="P177" s="635"/>
      <c r="Q177" s="635"/>
      <c r="R177" s="635"/>
      <c r="S177" s="635"/>
      <c r="T177" s="635"/>
      <c r="U177" s="635"/>
      <c r="V177" s="635"/>
      <c r="W177" s="635"/>
      <c r="X177" s="635"/>
      <c r="Y177" s="635"/>
      <c r="Z177" s="635"/>
    </row>
    <row r="178" spans="1:26" ht="18.75" customHeight="1">
      <c r="A178" s="635"/>
      <c r="B178" s="635"/>
      <c r="C178" s="635"/>
      <c r="D178" s="635"/>
      <c r="E178" s="635"/>
      <c r="F178" s="635"/>
      <c r="G178" s="635"/>
      <c r="H178" s="635"/>
      <c r="I178" s="635"/>
      <c r="J178" s="635"/>
      <c r="K178" s="635"/>
      <c r="L178" s="635"/>
      <c r="M178" s="635"/>
      <c r="N178" s="635"/>
      <c r="O178" s="635"/>
      <c r="P178" s="635"/>
      <c r="Q178" s="635"/>
      <c r="R178" s="635"/>
      <c r="S178" s="635"/>
      <c r="T178" s="635"/>
      <c r="U178" s="635"/>
      <c r="V178" s="635"/>
      <c r="W178" s="635"/>
      <c r="X178" s="635"/>
      <c r="Y178" s="635"/>
      <c r="Z178" s="635"/>
    </row>
    <row r="179" spans="1:26" ht="18.75" customHeight="1">
      <c r="A179" s="635"/>
      <c r="B179" s="635"/>
      <c r="C179" s="635"/>
      <c r="D179" s="635"/>
      <c r="E179" s="635"/>
      <c r="F179" s="635"/>
      <c r="G179" s="635"/>
      <c r="H179" s="635"/>
      <c r="I179" s="635"/>
      <c r="J179" s="635"/>
      <c r="K179" s="635"/>
      <c r="L179" s="635"/>
      <c r="M179" s="635"/>
      <c r="N179" s="635"/>
      <c r="O179" s="635"/>
      <c r="P179" s="635"/>
      <c r="Q179" s="635"/>
      <c r="R179" s="635"/>
      <c r="S179" s="635"/>
      <c r="T179" s="635"/>
      <c r="U179" s="635"/>
      <c r="V179" s="635"/>
      <c r="W179" s="635"/>
      <c r="X179" s="635"/>
      <c r="Y179" s="635"/>
      <c r="Z179" s="635"/>
    </row>
    <row r="180" spans="1:26" ht="18.75" customHeight="1">
      <c r="A180" s="635"/>
      <c r="B180" s="635"/>
      <c r="C180" s="635"/>
      <c r="D180" s="635"/>
      <c r="E180" s="635"/>
      <c r="F180" s="635"/>
      <c r="G180" s="635"/>
      <c r="H180" s="635"/>
      <c r="I180" s="635"/>
      <c r="J180" s="635"/>
      <c r="K180" s="635"/>
      <c r="L180" s="635"/>
      <c r="M180" s="635"/>
      <c r="N180" s="635"/>
      <c r="O180" s="635"/>
      <c r="P180" s="635"/>
      <c r="Q180" s="635"/>
      <c r="R180" s="635"/>
      <c r="S180" s="635"/>
      <c r="T180" s="635"/>
      <c r="U180" s="635"/>
      <c r="V180" s="635"/>
      <c r="W180" s="635"/>
      <c r="X180" s="635"/>
      <c r="Y180" s="635"/>
      <c r="Z180" s="635"/>
    </row>
    <row r="181" spans="1:26" ht="18.75" customHeight="1">
      <c r="A181" s="635"/>
      <c r="B181" s="635"/>
      <c r="C181" s="635"/>
      <c r="D181" s="635"/>
      <c r="E181" s="635"/>
      <c r="F181" s="635"/>
      <c r="G181" s="635"/>
      <c r="H181" s="635"/>
      <c r="I181" s="635"/>
      <c r="J181" s="635"/>
      <c r="K181" s="635"/>
      <c r="L181" s="635"/>
      <c r="M181" s="635"/>
      <c r="N181" s="635"/>
      <c r="O181" s="635"/>
      <c r="P181" s="635"/>
      <c r="Q181" s="635"/>
      <c r="R181" s="635"/>
      <c r="S181" s="635"/>
      <c r="T181" s="635"/>
      <c r="U181" s="635"/>
      <c r="V181" s="635"/>
      <c r="W181" s="635"/>
      <c r="X181" s="635"/>
      <c r="Y181" s="635"/>
      <c r="Z181" s="635"/>
    </row>
    <row r="182" spans="1:26" ht="18.75" customHeight="1">
      <c r="A182" s="635"/>
      <c r="B182" s="635"/>
      <c r="C182" s="635"/>
      <c r="D182" s="635"/>
      <c r="E182" s="635"/>
      <c r="F182" s="635"/>
      <c r="G182" s="635"/>
      <c r="H182" s="635"/>
      <c r="I182" s="635"/>
      <c r="J182" s="635"/>
      <c r="K182" s="635"/>
      <c r="L182" s="635"/>
      <c r="M182" s="635"/>
      <c r="N182" s="635"/>
      <c r="O182" s="635"/>
      <c r="P182" s="635"/>
      <c r="Q182" s="635"/>
      <c r="R182" s="635"/>
      <c r="S182" s="635"/>
      <c r="T182" s="635"/>
      <c r="U182" s="635"/>
      <c r="V182" s="635"/>
      <c r="W182" s="635"/>
      <c r="X182" s="635"/>
      <c r="Y182" s="635"/>
      <c r="Z182" s="635"/>
    </row>
    <row r="183" spans="1:26" ht="18.75" customHeight="1">
      <c r="A183" s="635"/>
      <c r="B183" s="635"/>
      <c r="C183" s="635"/>
      <c r="D183" s="635"/>
      <c r="E183" s="635"/>
      <c r="F183" s="635"/>
      <c r="G183" s="635"/>
      <c r="H183" s="635"/>
      <c r="I183" s="635"/>
      <c r="J183" s="635"/>
      <c r="K183" s="635"/>
      <c r="L183" s="635"/>
      <c r="M183" s="635"/>
      <c r="N183" s="635"/>
      <c r="O183" s="635"/>
      <c r="P183" s="635"/>
      <c r="Q183" s="635"/>
      <c r="R183" s="635"/>
      <c r="S183" s="635"/>
      <c r="T183" s="635"/>
      <c r="U183" s="635"/>
      <c r="V183" s="635"/>
      <c r="W183" s="635"/>
      <c r="X183" s="635"/>
      <c r="Y183" s="635"/>
      <c r="Z183" s="635"/>
    </row>
    <row r="184" spans="1:26" ht="18.75" customHeight="1">
      <c r="A184" s="635"/>
      <c r="B184" s="635"/>
      <c r="C184" s="635"/>
      <c r="D184" s="635"/>
      <c r="E184" s="635"/>
      <c r="F184" s="635"/>
      <c r="G184" s="635"/>
      <c r="H184" s="635"/>
      <c r="I184" s="635"/>
      <c r="J184" s="635"/>
      <c r="K184" s="635"/>
      <c r="L184" s="635"/>
      <c r="M184" s="635"/>
      <c r="N184" s="635"/>
      <c r="O184" s="635"/>
      <c r="P184" s="635"/>
      <c r="Q184" s="635"/>
      <c r="R184" s="635"/>
      <c r="S184" s="635"/>
      <c r="T184" s="635"/>
      <c r="U184" s="635"/>
      <c r="V184" s="635"/>
      <c r="W184" s="635"/>
      <c r="X184" s="635"/>
      <c r="Y184" s="635"/>
      <c r="Z184" s="635"/>
    </row>
    <row r="185" spans="1:26" ht="18.75" customHeight="1">
      <c r="A185" s="635"/>
      <c r="B185" s="635"/>
      <c r="C185" s="635"/>
      <c r="D185" s="635"/>
      <c r="E185" s="635"/>
      <c r="F185" s="635"/>
      <c r="G185" s="635"/>
      <c r="H185" s="635"/>
      <c r="I185" s="635"/>
      <c r="J185" s="635"/>
      <c r="K185" s="635"/>
      <c r="L185" s="635"/>
      <c r="M185" s="635"/>
      <c r="N185" s="635"/>
      <c r="O185" s="635"/>
      <c r="P185" s="635"/>
      <c r="Q185" s="635"/>
      <c r="R185" s="635"/>
      <c r="S185" s="635"/>
      <c r="T185" s="635"/>
      <c r="U185" s="635"/>
      <c r="V185" s="635"/>
      <c r="W185" s="635"/>
      <c r="X185" s="635"/>
      <c r="Y185" s="635"/>
      <c r="Z185" s="635"/>
    </row>
    <row r="186" spans="1:26" ht="18.75" customHeight="1">
      <c r="A186" s="635"/>
      <c r="B186" s="635"/>
      <c r="C186" s="635"/>
      <c r="D186" s="635"/>
      <c r="E186" s="635"/>
      <c r="F186" s="635"/>
      <c r="G186" s="635"/>
      <c r="H186" s="635"/>
      <c r="I186" s="635"/>
      <c r="J186" s="635"/>
      <c r="K186" s="635"/>
      <c r="L186" s="635"/>
      <c r="M186" s="635"/>
      <c r="N186" s="635"/>
      <c r="O186" s="635"/>
      <c r="P186" s="635"/>
      <c r="Q186" s="635"/>
      <c r="R186" s="635"/>
      <c r="S186" s="635"/>
      <c r="T186" s="635"/>
      <c r="U186" s="635"/>
      <c r="V186" s="635"/>
      <c r="W186" s="635"/>
      <c r="X186" s="635"/>
      <c r="Y186" s="635"/>
      <c r="Z186" s="635"/>
    </row>
    <row r="187" spans="1:26" ht="18.75" customHeight="1">
      <c r="A187" s="635"/>
      <c r="B187" s="635"/>
      <c r="C187" s="635"/>
      <c r="D187" s="635"/>
      <c r="E187" s="635"/>
      <c r="F187" s="635"/>
      <c r="G187" s="635"/>
      <c r="H187" s="635"/>
      <c r="I187" s="635"/>
      <c r="J187" s="635"/>
      <c r="K187" s="635"/>
      <c r="L187" s="635"/>
      <c r="M187" s="635"/>
      <c r="N187" s="635"/>
      <c r="O187" s="635"/>
      <c r="P187" s="635"/>
      <c r="Q187" s="635"/>
      <c r="R187" s="635"/>
      <c r="S187" s="635"/>
      <c r="T187" s="635"/>
      <c r="U187" s="635"/>
      <c r="V187" s="635"/>
      <c r="W187" s="635"/>
      <c r="X187" s="635"/>
      <c r="Y187" s="635"/>
      <c r="Z187" s="635"/>
    </row>
    <row r="188" spans="1:26" ht="18.75" customHeight="1">
      <c r="A188" s="635"/>
      <c r="B188" s="635"/>
      <c r="C188" s="635"/>
      <c r="D188" s="635"/>
      <c r="E188" s="635"/>
      <c r="F188" s="635"/>
      <c r="G188" s="635"/>
      <c r="H188" s="635"/>
      <c r="I188" s="635"/>
      <c r="J188" s="635"/>
      <c r="K188" s="635"/>
      <c r="L188" s="635"/>
      <c r="M188" s="635"/>
      <c r="N188" s="635"/>
      <c r="O188" s="635"/>
      <c r="P188" s="635"/>
      <c r="Q188" s="635"/>
      <c r="R188" s="635"/>
      <c r="S188" s="635"/>
      <c r="T188" s="635"/>
      <c r="U188" s="635"/>
      <c r="V188" s="635"/>
      <c r="W188" s="635"/>
      <c r="X188" s="635"/>
      <c r="Y188" s="635"/>
      <c r="Z188" s="635"/>
    </row>
    <row r="189" spans="1:26" ht="18.75" customHeight="1">
      <c r="A189" s="635"/>
      <c r="B189" s="635"/>
      <c r="C189" s="635"/>
      <c r="D189" s="635"/>
      <c r="E189" s="635"/>
      <c r="F189" s="635"/>
      <c r="G189" s="635"/>
      <c r="H189" s="635"/>
      <c r="I189" s="635"/>
      <c r="J189" s="635"/>
      <c r="K189" s="635"/>
      <c r="L189" s="635"/>
      <c r="M189" s="635"/>
      <c r="N189" s="635"/>
      <c r="O189" s="635"/>
      <c r="P189" s="635"/>
      <c r="Q189" s="635"/>
      <c r="R189" s="635"/>
      <c r="S189" s="635"/>
      <c r="T189" s="635"/>
      <c r="U189" s="635"/>
      <c r="V189" s="635"/>
      <c r="W189" s="635"/>
      <c r="X189" s="635"/>
      <c r="Y189" s="635"/>
      <c r="Z189" s="635"/>
    </row>
    <row r="190" spans="1:26" ht="18.75" customHeight="1">
      <c r="A190" s="635"/>
      <c r="B190" s="635"/>
      <c r="C190" s="635"/>
      <c r="D190" s="635"/>
      <c r="E190" s="635"/>
      <c r="F190" s="635"/>
      <c r="G190" s="635"/>
      <c r="H190" s="635"/>
      <c r="I190" s="635"/>
      <c r="J190" s="635"/>
      <c r="K190" s="635"/>
      <c r="L190" s="635"/>
      <c r="M190" s="635"/>
      <c r="N190" s="635"/>
      <c r="O190" s="635"/>
      <c r="P190" s="635"/>
      <c r="Q190" s="635"/>
      <c r="R190" s="635"/>
      <c r="S190" s="635"/>
      <c r="T190" s="635"/>
      <c r="U190" s="635"/>
      <c r="V190" s="635"/>
      <c r="W190" s="635"/>
      <c r="X190" s="635"/>
      <c r="Y190" s="635"/>
      <c r="Z190" s="635"/>
    </row>
    <row r="191" spans="1:26" ht="18.75" customHeight="1">
      <c r="A191" s="635"/>
      <c r="B191" s="635"/>
      <c r="C191" s="635"/>
      <c r="D191" s="635"/>
      <c r="E191" s="635"/>
      <c r="F191" s="635"/>
      <c r="G191" s="635"/>
      <c r="H191" s="635"/>
      <c r="I191" s="635"/>
      <c r="J191" s="635"/>
      <c r="K191" s="635"/>
      <c r="L191" s="635"/>
      <c r="M191" s="635"/>
      <c r="N191" s="635"/>
      <c r="O191" s="635"/>
      <c r="P191" s="635"/>
      <c r="Q191" s="635"/>
      <c r="R191" s="635"/>
      <c r="S191" s="635"/>
      <c r="T191" s="635"/>
      <c r="U191" s="635"/>
      <c r="V191" s="635"/>
      <c r="W191" s="635"/>
      <c r="X191" s="635"/>
      <c r="Y191" s="635"/>
      <c r="Z191" s="635"/>
    </row>
    <row r="192" spans="1:26" ht="18.75" customHeight="1">
      <c r="A192" s="635"/>
      <c r="B192" s="635"/>
      <c r="C192" s="635"/>
      <c r="D192" s="635"/>
      <c r="E192" s="635"/>
      <c r="F192" s="635"/>
      <c r="G192" s="635"/>
      <c r="H192" s="635"/>
      <c r="I192" s="635"/>
      <c r="J192" s="635"/>
      <c r="K192" s="635"/>
      <c r="L192" s="635"/>
      <c r="M192" s="635"/>
      <c r="N192" s="635"/>
      <c r="O192" s="635"/>
      <c r="P192" s="635"/>
      <c r="Q192" s="635"/>
      <c r="R192" s="635"/>
      <c r="S192" s="635"/>
      <c r="T192" s="635"/>
      <c r="U192" s="635"/>
      <c r="V192" s="635"/>
      <c r="W192" s="635"/>
      <c r="X192" s="635"/>
      <c r="Y192" s="635"/>
      <c r="Z192" s="635"/>
    </row>
    <row r="193" spans="1:26" ht="18.75" customHeight="1">
      <c r="A193" s="635"/>
      <c r="B193" s="635"/>
      <c r="C193" s="635"/>
      <c r="D193" s="635"/>
      <c r="E193" s="635"/>
      <c r="F193" s="635"/>
      <c r="G193" s="635"/>
      <c r="H193" s="635"/>
      <c r="I193" s="635"/>
      <c r="J193" s="635"/>
      <c r="K193" s="635"/>
      <c r="L193" s="635"/>
      <c r="M193" s="635"/>
      <c r="N193" s="635"/>
      <c r="O193" s="635"/>
      <c r="P193" s="635"/>
      <c r="Q193" s="635"/>
      <c r="R193" s="635"/>
      <c r="S193" s="635"/>
      <c r="T193" s="635"/>
      <c r="U193" s="635"/>
      <c r="V193" s="635"/>
      <c r="W193" s="635"/>
      <c r="X193" s="635"/>
      <c r="Y193" s="635"/>
      <c r="Z193" s="635"/>
    </row>
    <row r="194" spans="1:26" ht="18.75" customHeight="1">
      <c r="A194" s="635"/>
      <c r="B194" s="635"/>
      <c r="C194" s="635"/>
      <c r="D194" s="635"/>
      <c r="E194" s="635"/>
      <c r="F194" s="635"/>
      <c r="G194" s="635"/>
      <c r="H194" s="635"/>
      <c r="I194" s="635"/>
      <c r="J194" s="635"/>
      <c r="K194" s="635"/>
      <c r="L194" s="635"/>
      <c r="M194" s="635"/>
      <c r="N194" s="635"/>
      <c r="O194" s="635"/>
      <c r="P194" s="635"/>
      <c r="Q194" s="635"/>
      <c r="R194" s="635"/>
      <c r="S194" s="635"/>
      <c r="T194" s="635"/>
      <c r="U194" s="635"/>
      <c r="V194" s="635"/>
      <c r="W194" s="635"/>
      <c r="X194" s="635"/>
      <c r="Y194" s="635"/>
      <c r="Z194" s="635"/>
    </row>
    <row r="195" spans="1:26" ht="18.75" customHeight="1">
      <c r="A195" s="635"/>
      <c r="B195" s="635"/>
      <c r="C195" s="635"/>
      <c r="D195" s="635"/>
      <c r="E195" s="635"/>
      <c r="F195" s="635"/>
      <c r="G195" s="635"/>
      <c r="H195" s="635"/>
      <c r="I195" s="635"/>
      <c r="J195" s="635"/>
      <c r="K195" s="635"/>
      <c r="L195" s="635"/>
      <c r="M195" s="635"/>
      <c r="N195" s="635"/>
      <c r="O195" s="635"/>
      <c r="P195" s="635"/>
      <c r="Q195" s="635"/>
      <c r="R195" s="635"/>
      <c r="S195" s="635"/>
      <c r="T195" s="635"/>
      <c r="U195" s="635"/>
      <c r="V195" s="635"/>
      <c r="W195" s="635"/>
      <c r="X195" s="635"/>
      <c r="Y195" s="635"/>
      <c r="Z195" s="635"/>
    </row>
    <row r="196" spans="1:26" ht="18.75" customHeight="1">
      <c r="A196" s="635"/>
      <c r="B196" s="635"/>
      <c r="C196" s="635"/>
      <c r="D196" s="635"/>
      <c r="E196" s="635"/>
      <c r="F196" s="635"/>
      <c r="G196" s="635"/>
      <c r="H196" s="635"/>
      <c r="I196" s="635"/>
      <c r="J196" s="635"/>
      <c r="K196" s="635"/>
      <c r="L196" s="635"/>
      <c r="M196" s="635"/>
      <c r="N196" s="635"/>
      <c r="O196" s="635"/>
      <c r="P196" s="635"/>
      <c r="Q196" s="635"/>
      <c r="R196" s="635"/>
      <c r="S196" s="635"/>
      <c r="T196" s="635"/>
      <c r="U196" s="635"/>
      <c r="V196" s="635"/>
      <c r="W196" s="635"/>
      <c r="X196" s="635"/>
      <c r="Y196" s="635"/>
      <c r="Z196" s="635"/>
    </row>
    <row r="197" spans="1:26" ht="18.75" customHeight="1">
      <c r="A197" s="635"/>
      <c r="B197" s="635"/>
      <c r="C197" s="635"/>
      <c r="D197" s="635"/>
      <c r="E197" s="635"/>
      <c r="F197" s="635"/>
      <c r="G197" s="635"/>
      <c r="H197" s="635"/>
      <c r="I197" s="635"/>
      <c r="J197" s="635"/>
      <c r="K197" s="635"/>
      <c r="L197" s="635"/>
      <c r="M197" s="635"/>
      <c r="N197" s="635"/>
      <c r="O197" s="635"/>
      <c r="P197" s="635"/>
      <c r="Q197" s="635"/>
      <c r="R197" s="635"/>
      <c r="S197" s="635"/>
      <c r="T197" s="635"/>
      <c r="U197" s="635"/>
      <c r="V197" s="635"/>
      <c r="W197" s="635"/>
      <c r="X197" s="635"/>
      <c r="Y197" s="635"/>
      <c r="Z197" s="635"/>
    </row>
    <row r="198" spans="1:26" ht="18.75" customHeight="1">
      <c r="A198" s="635"/>
      <c r="B198" s="635"/>
      <c r="C198" s="635"/>
      <c r="D198" s="635"/>
      <c r="E198" s="635"/>
      <c r="F198" s="635"/>
      <c r="G198" s="635"/>
      <c r="H198" s="635"/>
      <c r="I198" s="635"/>
      <c r="J198" s="635"/>
      <c r="K198" s="635"/>
      <c r="L198" s="635"/>
      <c r="M198" s="635"/>
      <c r="N198" s="635"/>
      <c r="O198" s="635"/>
      <c r="P198" s="635"/>
      <c r="Q198" s="635"/>
      <c r="R198" s="635"/>
      <c r="S198" s="635"/>
      <c r="T198" s="635"/>
      <c r="U198" s="635"/>
      <c r="V198" s="635"/>
      <c r="W198" s="635"/>
      <c r="X198" s="635"/>
      <c r="Y198" s="635"/>
      <c r="Z198" s="635"/>
    </row>
    <row r="199" spans="1:26" ht="18.75" customHeight="1">
      <c r="A199" s="635"/>
      <c r="B199" s="635"/>
      <c r="C199" s="635"/>
      <c r="D199" s="635"/>
      <c r="E199" s="635"/>
      <c r="F199" s="635"/>
      <c r="G199" s="635"/>
      <c r="H199" s="635"/>
      <c r="I199" s="635"/>
      <c r="J199" s="635"/>
      <c r="K199" s="635"/>
      <c r="L199" s="635"/>
      <c r="M199" s="635"/>
      <c r="N199" s="635"/>
      <c r="O199" s="635"/>
      <c r="P199" s="635"/>
      <c r="Q199" s="635"/>
      <c r="R199" s="635"/>
      <c r="S199" s="635"/>
      <c r="T199" s="635"/>
      <c r="U199" s="635"/>
      <c r="V199" s="635"/>
      <c r="W199" s="635"/>
      <c r="X199" s="635"/>
      <c r="Y199" s="635"/>
      <c r="Z199" s="635"/>
    </row>
    <row r="200" spans="1:26" ht="18.75" customHeight="1">
      <c r="A200" s="635"/>
      <c r="B200" s="635"/>
      <c r="C200" s="635"/>
      <c r="D200" s="635"/>
      <c r="E200" s="635"/>
      <c r="F200" s="635"/>
      <c r="G200" s="635"/>
      <c r="H200" s="635"/>
      <c r="I200" s="635"/>
      <c r="J200" s="635"/>
      <c r="K200" s="635"/>
      <c r="L200" s="635"/>
      <c r="M200" s="635"/>
      <c r="N200" s="635"/>
      <c r="O200" s="635"/>
      <c r="P200" s="635"/>
      <c r="Q200" s="635"/>
      <c r="R200" s="635"/>
      <c r="S200" s="635"/>
      <c r="T200" s="635"/>
      <c r="U200" s="635"/>
      <c r="V200" s="635"/>
      <c r="W200" s="635"/>
      <c r="X200" s="635"/>
      <c r="Y200" s="635"/>
      <c r="Z200" s="635"/>
    </row>
    <row r="201" spans="1:26" ht="18.75" customHeight="1">
      <c r="A201" s="635"/>
      <c r="B201" s="635"/>
      <c r="C201" s="635"/>
      <c r="D201" s="635"/>
      <c r="E201" s="635"/>
      <c r="F201" s="635"/>
      <c r="G201" s="635"/>
      <c r="H201" s="635"/>
      <c r="I201" s="635"/>
      <c r="J201" s="635"/>
      <c r="K201" s="635"/>
      <c r="L201" s="635"/>
      <c r="M201" s="635"/>
      <c r="N201" s="635"/>
      <c r="O201" s="635"/>
      <c r="P201" s="635"/>
      <c r="Q201" s="635"/>
      <c r="R201" s="635"/>
      <c r="S201" s="635"/>
      <c r="T201" s="635"/>
      <c r="U201" s="635"/>
      <c r="V201" s="635"/>
      <c r="W201" s="635"/>
      <c r="X201" s="635"/>
      <c r="Y201" s="635"/>
      <c r="Z201" s="635"/>
    </row>
    <row r="202" spans="1:26" ht="18.75" customHeight="1">
      <c r="A202" s="635"/>
      <c r="B202" s="635"/>
      <c r="C202" s="635"/>
      <c r="D202" s="635"/>
      <c r="E202" s="635"/>
      <c r="F202" s="635"/>
      <c r="G202" s="635"/>
      <c r="H202" s="635"/>
      <c r="I202" s="635"/>
      <c r="J202" s="635"/>
      <c r="K202" s="635"/>
      <c r="L202" s="635"/>
      <c r="M202" s="635"/>
      <c r="N202" s="635"/>
      <c r="O202" s="635"/>
      <c r="P202" s="635"/>
      <c r="Q202" s="635"/>
      <c r="R202" s="635"/>
      <c r="S202" s="635"/>
      <c r="T202" s="635"/>
      <c r="U202" s="635"/>
      <c r="V202" s="635"/>
      <c r="W202" s="635"/>
      <c r="X202" s="635"/>
      <c r="Y202" s="635"/>
      <c r="Z202" s="635"/>
    </row>
    <row r="203" spans="1:26" ht="18.75" customHeight="1">
      <c r="A203" s="635"/>
      <c r="B203" s="635"/>
      <c r="C203" s="635"/>
      <c r="D203" s="635"/>
      <c r="E203" s="635"/>
      <c r="F203" s="635"/>
      <c r="G203" s="635"/>
      <c r="H203" s="635"/>
      <c r="I203" s="635"/>
      <c r="J203" s="635"/>
      <c r="K203" s="635"/>
      <c r="L203" s="635"/>
      <c r="M203" s="635"/>
      <c r="N203" s="635"/>
      <c r="O203" s="635"/>
      <c r="P203" s="635"/>
      <c r="Q203" s="635"/>
      <c r="R203" s="635"/>
      <c r="S203" s="635"/>
      <c r="T203" s="635"/>
      <c r="U203" s="635"/>
      <c r="V203" s="635"/>
      <c r="W203" s="635"/>
      <c r="X203" s="635"/>
      <c r="Y203" s="635"/>
      <c r="Z203" s="635"/>
    </row>
    <row r="204" spans="1:26" ht="18.75" customHeight="1">
      <c r="A204" s="635"/>
      <c r="B204" s="635"/>
      <c r="C204" s="635"/>
      <c r="D204" s="635"/>
      <c r="E204" s="635"/>
      <c r="F204" s="635"/>
      <c r="G204" s="635"/>
      <c r="H204" s="635"/>
      <c r="I204" s="635"/>
      <c r="J204" s="635"/>
      <c r="K204" s="635"/>
      <c r="L204" s="635"/>
      <c r="M204" s="635"/>
      <c r="N204" s="635"/>
      <c r="O204" s="635"/>
      <c r="P204" s="635"/>
      <c r="Q204" s="635"/>
      <c r="R204" s="635"/>
      <c r="S204" s="635"/>
      <c r="T204" s="635"/>
      <c r="U204" s="635"/>
      <c r="V204" s="635"/>
      <c r="W204" s="635"/>
      <c r="X204" s="635"/>
      <c r="Y204" s="635"/>
      <c r="Z204" s="635"/>
    </row>
    <row r="205" spans="1:26" ht="18.75" customHeight="1">
      <c r="A205" s="635"/>
      <c r="B205" s="635"/>
      <c r="C205" s="635"/>
      <c r="D205" s="635"/>
      <c r="E205" s="635"/>
      <c r="F205" s="635"/>
      <c r="G205" s="635"/>
      <c r="H205" s="635"/>
      <c r="I205" s="635"/>
      <c r="J205" s="635"/>
      <c r="K205" s="635"/>
      <c r="L205" s="635"/>
      <c r="M205" s="635"/>
      <c r="N205" s="635"/>
      <c r="O205" s="635"/>
      <c r="P205" s="635"/>
      <c r="Q205" s="635"/>
      <c r="R205" s="635"/>
      <c r="S205" s="635"/>
      <c r="T205" s="635"/>
      <c r="U205" s="635"/>
      <c r="V205" s="635"/>
      <c r="W205" s="635"/>
      <c r="X205" s="635"/>
      <c r="Y205" s="635"/>
      <c r="Z205" s="635"/>
    </row>
    <row r="206" spans="1:26" ht="18.75" customHeight="1">
      <c r="A206" s="635"/>
      <c r="B206" s="635"/>
      <c r="C206" s="635"/>
      <c r="D206" s="635"/>
      <c r="E206" s="635"/>
      <c r="F206" s="635"/>
      <c r="G206" s="635"/>
      <c r="H206" s="635"/>
      <c r="I206" s="635"/>
      <c r="J206" s="635"/>
      <c r="K206" s="635"/>
      <c r="L206" s="635"/>
      <c r="M206" s="635"/>
      <c r="N206" s="635"/>
      <c r="O206" s="635"/>
      <c r="P206" s="635"/>
      <c r="Q206" s="635"/>
      <c r="R206" s="635"/>
      <c r="S206" s="635"/>
      <c r="T206" s="635"/>
      <c r="U206" s="635"/>
      <c r="V206" s="635"/>
      <c r="W206" s="635"/>
      <c r="X206" s="635"/>
      <c r="Y206" s="635"/>
      <c r="Z206" s="635"/>
    </row>
    <row r="207" spans="1:26" ht="18.75" customHeight="1">
      <c r="A207" s="635"/>
      <c r="B207" s="635"/>
      <c r="C207" s="635"/>
      <c r="D207" s="635"/>
      <c r="E207" s="635"/>
      <c r="F207" s="635"/>
      <c r="G207" s="635"/>
      <c r="H207" s="635"/>
      <c r="I207" s="635"/>
      <c r="J207" s="635"/>
      <c r="K207" s="635"/>
      <c r="L207" s="635"/>
      <c r="M207" s="635"/>
      <c r="N207" s="635"/>
      <c r="O207" s="635"/>
      <c r="P207" s="635"/>
      <c r="Q207" s="635"/>
      <c r="R207" s="635"/>
      <c r="S207" s="635"/>
      <c r="T207" s="635"/>
      <c r="U207" s="635"/>
      <c r="V207" s="635"/>
      <c r="W207" s="635"/>
      <c r="X207" s="635"/>
      <c r="Y207" s="635"/>
      <c r="Z207" s="635"/>
    </row>
    <row r="208" spans="1:26" ht="18.75" customHeight="1">
      <c r="A208" s="635"/>
      <c r="B208" s="635"/>
      <c r="C208" s="635"/>
      <c r="D208" s="635"/>
      <c r="E208" s="635"/>
      <c r="F208" s="635"/>
      <c r="G208" s="635"/>
      <c r="H208" s="635"/>
      <c r="I208" s="635"/>
      <c r="J208" s="635"/>
      <c r="K208" s="635"/>
      <c r="L208" s="635"/>
      <c r="M208" s="635"/>
      <c r="N208" s="635"/>
      <c r="O208" s="635"/>
      <c r="P208" s="635"/>
      <c r="Q208" s="635"/>
      <c r="R208" s="635"/>
      <c r="S208" s="635"/>
      <c r="T208" s="635"/>
      <c r="U208" s="635"/>
      <c r="V208" s="635"/>
      <c r="W208" s="635"/>
      <c r="X208" s="635"/>
      <c r="Y208" s="635"/>
      <c r="Z208" s="635"/>
    </row>
    <row r="209" spans="1:26" ht="18.75" customHeight="1">
      <c r="A209" s="635"/>
      <c r="B209" s="635"/>
      <c r="C209" s="635"/>
      <c r="D209" s="635"/>
      <c r="E209" s="635"/>
      <c r="F209" s="635"/>
      <c r="G209" s="635"/>
      <c r="H209" s="635"/>
      <c r="I209" s="635"/>
      <c r="J209" s="635"/>
      <c r="K209" s="635"/>
      <c r="L209" s="635"/>
      <c r="M209" s="635"/>
      <c r="N209" s="635"/>
      <c r="O209" s="635"/>
      <c r="P209" s="635"/>
      <c r="Q209" s="635"/>
      <c r="R209" s="635"/>
      <c r="S209" s="635"/>
      <c r="T209" s="635"/>
      <c r="U209" s="635"/>
      <c r="V209" s="635"/>
      <c r="W209" s="635"/>
      <c r="X209" s="635"/>
      <c r="Y209" s="635"/>
      <c r="Z209" s="635"/>
    </row>
    <row r="210" spans="1:26" ht="18.75" customHeight="1">
      <c r="A210" s="635"/>
      <c r="B210" s="635"/>
      <c r="C210" s="635"/>
      <c r="D210" s="635"/>
      <c r="E210" s="635"/>
      <c r="F210" s="635"/>
      <c r="G210" s="635"/>
      <c r="H210" s="635"/>
      <c r="I210" s="635"/>
      <c r="J210" s="635"/>
      <c r="K210" s="635"/>
      <c r="L210" s="635"/>
      <c r="M210" s="635"/>
      <c r="N210" s="635"/>
      <c r="O210" s="635"/>
      <c r="P210" s="635"/>
      <c r="Q210" s="635"/>
      <c r="R210" s="635"/>
      <c r="S210" s="635"/>
      <c r="T210" s="635"/>
      <c r="U210" s="635"/>
      <c r="V210" s="635"/>
      <c r="W210" s="635"/>
      <c r="X210" s="635"/>
      <c r="Y210" s="635"/>
      <c r="Z210" s="635"/>
    </row>
    <row r="211" spans="1:26" ht="18.75" customHeight="1">
      <c r="A211" s="635"/>
      <c r="B211" s="635"/>
      <c r="C211" s="635"/>
      <c r="D211" s="635"/>
      <c r="E211" s="635"/>
      <c r="F211" s="635"/>
      <c r="G211" s="635"/>
      <c r="H211" s="635"/>
      <c r="I211" s="635"/>
      <c r="J211" s="635"/>
      <c r="K211" s="635"/>
      <c r="L211" s="635"/>
      <c r="M211" s="635"/>
      <c r="N211" s="635"/>
      <c r="O211" s="635"/>
      <c r="P211" s="635"/>
      <c r="Q211" s="635"/>
      <c r="R211" s="635"/>
      <c r="S211" s="635"/>
      <c r="T211" s="635"/>
      <c r="U211" s="635"/>
      <c r="V211" s="635"/>
      <c r="W211" s="635"/>
      <c r="X211" s="635"/>
      <c r="Y211" s="635"/>
      <c r="Z211" s="635"/>
    </row>
    <row r="212" spans="1:26" ht="18.75" customHeight="1">
      <c r="A212" s="635"/>
      <c r="B212" s="635"/>
      <c r="C212" s="635"/>
      <c r="D212" s="635"/>
      <c r="E212" s="635"/>
      <c r="F212" s="635"/>
      <c r="G212" s="635"/>
      <c r="H212" s="635"/>
      <c r="I212" s="635"/>
      <c r="J212" s="635"/>
      <c r="K212" s="635"/>
      <c r="L212" s="635"/>
      <c r="M212" s="635"/>
      <c r="N212" s="635"/>
      <c r="O212" s="635"/>
      <c r="P212" s="635"/>
      <c r="Q212" s="635"/>
      <c r="R212" s="635"/>
      <c r="S212" s="635"/>
      <c r="T212" s="635"/>
      <c r="U212" s="635"/>
      <c r="V212" s="635"/>
      <c r="W212" s="635"/>
      <c r="X212" s="635"/>
      <c r="Y212" s="635"/>
      <c r="Z212" s="635"/>
    </row>
    <row r="213" spans="1:26" ht="18.75" customHeight="1">
      <c r="A213" s="635"/>
      <c r="B213" s="635"/>
      <c r="C213" s="635"/>
      <c r="D213" s="635"/>
      <c r="E213" s="635"/>
      <c r="F213" s="635"/>
      <c r="G213" s="635"/>
      <c r="H213" s="635"/>
      <c r="I213" s="635"/>
      <c r="J213" s="635"/>
      <c r="K213" s="635"/>
      <c r="L213" s="635"/>
      <c r="M213" s="635"/>
      <c r="N213" s="635"/>
      <c r="O213" s="635"/>
      <c r="P213" s="635"/>
      <c r="Q213" s="635"/>
      <c r="R213" s="635"/>
      <c r="S213" s="635"/>
      <c r="T213" s="635"/>
      <c r="U213" s="635"/>
      <c r="V213" s="635"/>
      <c r="W213" s="635"/>
      <c r="X213" s="635"/>
      <c r="Y213" s="635"/>
      <c r="Z213" s="635"/>
    </row>
    <row r="214" spans="1:26" ht="18.75" customHeight="1">
      <c r="A214" s="635"/>
      <c r="B214" s="635"/>
      <c r="C214" s="635"/>
      <c r="D214" s="635"/>
      <c r="E214" s="635"/>
      <c r="F214" s="635"/>
      <c r="G214" s="635"/>
      <c r="H214" s="635"/>
      <c r="I214" s="635"/>
      <c r="J214" s="635"/>
      <c r="K214" s="635"/>
      <c r="L214" s="635"/>
      <c r="M214" s="635"/>
      <c r="N214" s="635"/>
      <c r="O214" s="635"/>
      <c r="P214" s="635"/>
      <c r="Q214" s="635"/>
      <c r="R214" s="635"/>
      <c r="S214" s="635"/>
      <c r="T214" s="635"/>
      <c r="U214" s="635"/>
      <c r="V214" s="635"/>
      <c r="W214" s="635"/>
      <c r="X214" s="635"/>
      <c r="Y214" s="635"/>
      <c r="Z214" s="635"/>
    </row>
    <row r="215" spans="1:26" ht="18.75" customHeight="1">
      <c r="A215" s="635"/>
      <c r="B215" s="635"/>
      <c r="C215" s="635"/>
      <c r="D215" s="635"/>
      <c r="E215" s="635"/>
      <c r="F215" s="635"/>
      <c r="G215" s="635"/>
      <c r="H215" s="635"/>
      <c r="I215" s="635"/>
      <c r="J215" s="635"/>
      <c r="K215" s="635"/>
      <c r="L215" s="635"/>
      <c r="M215" s="635"/>
      <c r="N215" s="635"/>
      <c r="O215" s="635"/>
      <c r="P215" s="635"/>
      <c r="Q215" s="635"/>
      <c r="R215" s="635"/>
      <c r="S215" s="635"/>
      <c r="T215" s="635"/>
      <c r="U215" s="635"/>
      <c r="V215" s="635"/>
      <c r="W215" s="635"/>
      <c r="X215" s="635"/>
      <c r="Y215" s="635"/>
      <c r="Z215" s="635"/>
    </row>
    <row r="216" spans="1:26" ht="18.75" customHeight="1">
      <c r="A216" s="635"/>
      <c r="B216" s="635"/>
      <c r="C216" s="635"/>
      <c r="D216" s="635"/>
      <c r="E216" s="635"/>
      <c r="F216" s="635"/>
      <c r="G216" s="635"/>
      <c r="H216" s="635"/>
      <c r="I216" s="635"/>
      <c r="J216" s="635"/>
      <c r="K216" s="635"/>
      <c r="L216" s="635"/>
      <c r="M216" s="635"/>
      <c r="N216" s="635"/>
      <c r="O216" s="635"/>
      <c r="P216" s="635"/>
      <c r="Q216" s="635"/>
      <c r="R216" s="635"/>
      <c r="S216" s="635"/>
      <c r="T216" s="635"/>
      <c r="U216" s="635"/>
      <c r="V216" s="635"/>
      <c r="W216" s="635"/>
      <c r="X216" s="635"/>
      <c r="Y216" s="635"/>
      <c r="Z216" s="635"/>
    </row>
    <row r="217" spans="1:26" ht="18.75" customHeight="1">
      <c r="A217" s="635"/>
      <c r="B217" s="635"/>
      <c r="C217" s="635"/>
      <c r="D217" s="635"/>
      <c r="E217" s="635"/>
      <c r="F217" s="635"/>
      <c r="G217" s="635"/>
      <c r="H217" s="635"/>
      <c r="I217" s="635"/>
      <c r="J217" s="635"/>
      <c r="K217" s="635"/>
      <c r="L217" s="635"/>
      <c r="M217" s="635"/>
      <c r="N217" s="635"/>
      <c r="O217" s="635"/>
      <c r="P217" s="635"/>
      <c r="Q217" s="635"/>
      <c r="R217" s="635"/>
      <c r="S217" s="635"/>
      <c r="T217" s="635"/>
      <c r="U217" s="635"/>
      <c r="V217" s="635"/>
      <c r="W217" s="635"/>
      <c r="X217" s="635"/>
      <c r="Y217" s="635"/>
      <c r="Z217" s="635"/>
    </row>
    <row r="218" spans="1:26" ht="18.75" customHeight="1">
      <c r="A218" s="635"/>
      <c r="B218" s="635"/>
      <c r="C218" s="635"/>
      <c r="D218" s="635"/>
      <c r="E218" s="635"/>
      <c r="F218" s="635"/>
      <c r="G218" s="635"/>
      <c r="H218" s="635"/>
      <c r="I218" s="635"/>
      <c r="J218" s="635"/>
      <c r="K218" s="635"/>
      <c r="L218" s="635"/>
      <c r="M218" s="635"/>
      <c r="N218" s="635"/>
      <c r="O218" s="635"/>
      <c r="P218" s="635"/>
      <c r="Q218" s="635"/>
      <c r="R218" s="635"/>
      <c r="S218" s="635"/>
      <c r="T218" s="635"/>
      <c r="U218" s="635"/>
      <c r="V218" s="635"/>
      <c r="W218" s="635"/>
      <c r="X218" s="635"/>
      <c r="Y218" s="635"/>
      <c r="Z218" s="635"/>
    </row>
    <row r="219" spans="1:26" ht="18.75" customHeight="1">
      <c r="A219" s="635"/>
      <c r="B219" s="635"/>
      <c r="C219" s="635"/>
      <c r="D219" s="635"/>
      <c r="E219" s="635"/>
      <c r="F219" s="635"/>
      <c r="G219" s="635"/>
      <c r="H219" s="635"/>
      <c r="I219" s="635"/>
      <c r="J219" s="635"/>
      <c r="K219" s="635"/>
      <c r="L219" s="635"/>
      <c r="M219" s="635"/>
      <c r="N219" s="635"/>
      <c r="O219" s="635"/>
      <c r="P219" s="635"/>
      <c r="Q219" s="635"/>
      <c r="R219" s="635"/>
      <c r="S219" s="635"/>
      <c r="T219" s="635"/>
      <c r="U219" s="635"/>
      <c r="V219" s="635"/>
      <c r="W219" s="635"/>
      <c r="X219" s="635"/>
      <c r="Y219" s="635"/>
      <c r="Z219" s="635"/>
    </row>
    <row r="220" spans="1:26" ht="18.75" customHeight="1">
      <c r="A220" s="635"/>
      <c r="B220" s="635"/>
      <c r="C220" s="635"/>
      <c r="D220" s="635"/>
      <c r="E220" s="635"/>
      <c r="F220" s="635"/>
      <c r="G220" s="635"/>
      <c r="H220" s="635"/>
      <c r="I220" s="635"/>
      <c r="J220" s="635"/>
      <c r="K220" s="635"/>
      <c r="L220" s="635"/>
      <c r="M220" s="635"/>
      <c r="N220" s="635"/>
      <c r="O220" s="635"/>
      <c r="P220" s="635"/>
      <c r="Q220" s="635"/>
      <c r="R220" s="635"/>
      <c r="S220" s="635"/>
      <c r="T220" s="635"/>
      <c r="U220" s="635"/>
      <c r="V220" s="635"/>
      <c r="W220" s="635"/>
      <c r="X220" s="635"/>
      <c r="Y220" s="635"/>
      <c r="Z220" s="635"/>
    </row>
    <row r="221" spans="1:26" ht="18.75" customHeight="1">
      <c r="A221" s="635"/>
      <c r="B221" s="635"/>
      <c r="C221" s="635"/>
      <c r="D221" s="635"/>
      <c r="E221" s="635"/>
      <c r="F221" s="635"/>
      <c r="G221" s="635"/>
      <c r="H221" s="635"/>
      <c r="I221" s="635"/>
      <c r="J221" s="635"/>
      <c r="K221" s="635"/>
      <c r="L221" s="635"/>
      <c r="M221" s="635"/>
      <c r="N221" s="635"/>
      <c r="O221" s="635"/>
      <c r="P221" s="635"/>
      <c r="Q221" s="635"/>
      <c r="R221" s="635"/>
      <c r="S221" s="635"/>
      <c r="T221" s="635"/>
      <c r="U221" s="635"/>
      <c r="V221" s="635"/>
      <c r="W221" s="635"/>
      <c r="X221" s="635"/>
      <c r="Y221" s="635"/>
      <c r="Z221" s="635"/>
    </row>
    <row r="222" spans="1:26" ht="18.75" customHeight="1">
      <c r="A222" s="635"/>
      <c r="B222" s="635"/>
      <c r="C222" s="635"/>
      <c r="D222" s="635"/>
      <c r="E222" s="635"/>
      <c r="F222" s="635"/>
      <c r="G222" s="635"/>
      <c r="H222" s="635"/>
      <c r="I222" s="635"/>
      <c r="J222" s="635"/>
      <c r="K222" s="635"/>
      <c r="L222" s="635"/>
      <c r="M222" s="635"/>
      <c r="N222" s="635"/>
      <c r="O222" s="635"/>
      <c r="P222" s="635"/>
      <c r="Q222" s="635"/>
      <c r="R222" s="635"/>
      <c r="S222" s="635"/>
      <c r="T222" s="635"/>
      <c r="U222" s="635"/>
      <c r="V222" s="635"/>
      <c r="W222" s="635"/>
      <c r="X222" s="635"/>
      <c r="Y222" s="635"/>
      <c r="Z222" s="635"/>
    </row>
    <row r="223" spans="1:26" ht="18.75" customHeight="1">
      <c r="A223" s="635"/>
      <c r="B223" s="635"/>
      <c r="C223" s="635"/>
      <c r="D223" s="635"/>
      <c r="E223" s="635"/>
      <c r="F223" s="635"/>
      <c r="G223" s="635"/>
      <c r="H223" s="635"/>
      <c r="I223" s="635"/>
      <c r="J223" s="635"/>
      <c r="K223" s="635"/>
      <c r="L223" s="635"/>
      <c r="M223" s="635"/>
      <c r="N223" s="635"/>
      <c r="O223" s="635"/>
      <c r="P223" s="635"/>
      <c r="Q223" s="635"/>
      <c r="R223" s="635"/>
      <c r="S223" s="635"/>
      <c r="T223" s="635"/>
      <c r="U223" s="635"/>
      <c r="V223" s="635"/>
      <c r="W223" s="635"/>
      <c r="X223" s="635"/>
      <c r="Y223" s="635"/>
      <c r="Z223" s="635"/>
    </row>
    <row r="224" spans="1:26" ht="18.75" customHeight="1">
      <c r="A224" s="635"/>
      <c r="B224" s="635"/>
      <c r="C224" s="635"/>
      <c r="D224" s="635"/>
      <c r="E224" s="635"/>
      <c r="F224" s="635"/>
      <c r="G224" s="635"/>
      <c r="H224" s="635"/>
      <c r="I224" s="635"/>
      <c r="J224" s="635"/>
      <c r="K224" s="635"/>
      <c r="L224" s="635"/>
      <c r="M224" s="635"/>
      <c r="N224" s="635"/>
      <c r="O224" s="635"/>
      <c r="P224" s="635"/>
      <c r="Q224" s="635"/>
      <c r="R224" s="635"/>
      <c r="S224" s="635"/>
      <c r="T224" s="635"/>
      <c r="U224" s="635"/>
      <c r="V224" s="635"/>
      <c r="W224" s="635"/>
      <c r="X224" s="635"/>
      <c r="Y224" s="635"/>
      <c r="Z224" s="635"/>
    </row>
    <row r="225" spans="1:26" ht="18.75" customHeight="1">
      <c r="A225" s="635"/>
      <c r="B225" s="635"/>
      <c r="C225" s="635"/>
      <c r="D225" s="635"/>
      <c r="E225" s="635"/>
      <c r="F225" s="635"/>
      <c r="G225" s="635"/>
      <c r="H225" s="635"/>
      <c r="I225" s="635"/>
      <c r="J225" s="635"/>
      <c r="K225" s="635"/>
      <c r="L225" s="635"/>
      <c r="M225" s="635"/>
      <c r="N225" s="635"/>
      <c r="O225" s="635"/>
      <c r="P225" s="635"/>
      <c r="Q225" s="635"/>
      <c r="R225" s="635"/>
      <c r="S225" s="635"/>
      <c r="T225" s="635"/>
      <c r="U225" s="635"/>
      <c r="V225" s="635"/>
      <c r="W225" s="635"/>
      <c r="X225" s="635"/>
      <c r="Y225" s="635"/>
      <c r="Z225" s="635"/>
    </row>
    <row r="226" spans="1:26" ht="18.75" customHeight="1">
      <c r="A226" s="635"/>
      <c r="B226" s="635"/>
      <c r="C226" s="635"/>
      <c r="D226" s="635"/>
      <c r="E226" s="635"/>
      <c r="F226" s="635"/>
      <c r="G226" s="635"/>
      <c r="H226" s="635"/>
      <c r="I226" s="635"/>
      <c r="J226" s="635"/>
      <c r="K226" s="635"/>
      <c r="L226" s="635"/>
      <c r="M226" s="635"/>
      <c r="N226" s="635"/>
      <c r="O226" s="635"/>
      <c r="P226" s="635"/>
      <c r="Q226" s="635"/>
      <c r="R226" s="635"/>
      <c r="S226" s="635"/>
      <c r="T226" s="635"/>
      <c r="U226" s="635"/>
      <c r="V226" s="635"/>
      <c r="W226" s="635"/>
      <c r="X226" s="635"/>
      <c r="Y226" s="635"/>
      <c r="Z226" s="635"/>
    </row>
    <row r="227" spans="1:26" ht="18.75" customHeight="1">
      <c r="A227" s="635"/>
      <c r="B227" s="635"/>
      <c r="C227" s="635"/>
      <c r="D227" s="635"/>
      <c r="E227" s="635"/>
      <c r="F227" s="635"/>
      <c r="G227" s="635"/>
      <c r="H227" s="635"/>
      <c r="I227" s="635"/>
      <c r="J227" s="635"/>
      <c r="K227" s="635"/>
      <c r="L227" s="635"/>
      <c r="M227" s="635"/>
      <c r="N227" s="635"/>
      <c r="O227" s="635"/>
      <c r="P227" s="635"/>
      <c r="Q227" s="635"/>
      <c r="R227" s="635"/>
      <c r="S227" s="635"/>
      <c r="T227" s="635"/>
      <c r="U227" s="635"/>
      <c r="V227" s="635"/>
      <c r="W227" s="635"/>
      <c r="X227" s="635"/>
      <c r="Y227" s="635"/>
      <c r="Z227" s="635"/>
    </row>
    <row r="228" spans="1:26" ht="18.75" customHeight="1">
      <c r="A228" s="635"/>
      <c r="B228" s="635"/>
      <c r="C228" s="635"/>
      <c r="D228" s="635"/>
      <c r="E228" s="635"/>
      <c r="F228" s="635"/>
      <c r="G228" s="635"/>
      <c r="H228" s="635"/>
      <c r="I228" s="635"/>
      <c r="J228" s="635"/>
      <c r="K228" s="635"/>
      <c r="L228" s="635"/>
      <c r="M228" s="635"/>
      <c r="N228" s="635"/>
      <c r="O228" s="635"/>
      <c r="P228" s="635"/>
      <c r="Q228" s="635"/>
      <c r="R228" s="635"/>
      <c r="S228" s="635"/>
      <c r="T228" s="635"/>
      <c r="U228" s="635"/>
      <c r="V228" s="635"/>
      <c r="W228" s="635"/>
      <c r="X228" s="635"/>
      <c r="Y228" s="635"/>
      <c r="Z228" s="635"/>
    </row>
    <row r="229" spans="1:26" ht="18.75" customHeight="1">
      <c r="A229" s="635"/>
      <c r="B229" s="635"/>
      <c r="C229" s="635"/>
      <c r="D229" s="635"/>
      <c r="E229" s="635"/>
      <c r="F229" s="635"/>
      <c r="G229" s="635"/>
      <c r="H229" s="635"/>
      <c r="I229" s="635"/>
      <c r="J229" s="635"/>
      <c r="K229" s="635"/>
      <c r="L229" s="635"/>
      <c r="M229" s="635"/>
      <c r="N229" s="635"/>
      <c r="O229" s="635"/>
      <c r="P229" s="635"/>
      <c r="Q229" s="635"/>
      <c r="R229" s="635"/>
      <c r="S229" s="635"/>
      <c r="T229" s="635"/>
      <c r="U229" s="635"/>
      <c r="V229" s="635"/>
      <c r="W229" s="635"/>
      <c r="X229" s="635"/>
      <c r="Y229" s="635"/>
      <c r="Z229" s="635"/>
    </row>
    <row r="230" spans="1:26" ht="18.75" customHeight="1">
      <c r="A230" s="635"/>
      <c r="B230" s="635"/>
      <c r="C230" s="635"/>
      <c r="D230" s="635"/>
      <c r="E230" s="635"/>
      <c r="F230" s="635"/>
      <c r="G230" s="635"/>
      <c r="H230" s="635"/>
      <c r="I230" s="635"/>
      <c r="J230" s="635"/>
      <c r="K230" s="635"/>
      <c r="L230" s="635"/>
      <c r="M230" s="635"/>
      <c r="N230" s="635"/>
      <c r="O230" s="635"/>
      <c r="P230" s="635"/>
      <c r="Q230" s="635"/>
      <c r="R230" s="635"/>
      <c r="S230" s="635"/>
      <c r="T230" s="635"/>
      <c r="U230" s="635"/>
      <c r="V230" s="635"/>
      <c r="W230" s="635"/>
      <c r="X230" s="635"/>
      <c r="Y230" s="635"/>
      <c r="Z230" s="635"/>
    </row>
    <row r="231" spans="1:26" ht="18.75" customHeight="1">
      <c r="A231" s="635"/>
      <c r="B231" s="635"/>
      <c r="C231" s="635"/>
      <c r="D231" s="635"/>
      <c r="E231" s="635"/>
      <c r="F231" s="635"/>
      <c r="G231" s="635"/>
      <c r="H231" s="635"/>
      <c r="I231" s="635"/>
      <c r="J231" s="635"/>
      <c r="K231" s="635"/>
      <c r="L231" s="635"/>
      <c r="M231" s="635"/>
      <c r="N231" s="635"/>
      <c r="O231" s="635"/>
      <c r="P231" s="635"/>
      <c r="Q231" s="635"/>
      <c r="R231" s="635"/>
      <c r="S231" s="635"/>
      <c r="T231" s="635"/>
      <c r="U231" s="635"/>
      <c r="V231" s="635"/>
      <c r="W231" s="635"/>
      <c r="X231" s="635"/>
      <c r="Y231" s="635"/>
      <c r="Z231" s="635"/>
    </row>
    <row r="232" spans="1:26" ht="18.75" customHeight="1">
      <c r="A232" s="635"/>
      <c r="B232" s="635"/>
      <c r="C232" s="635"/>
      <c r="D232" s="635"/>
      <c r="E232" s="635"/>
      <c r="F232" s="635"/>
      <c r="G232" s="635"/>
      <c r="H232" s="635"/>
      <c r="I232" s="635"/>
      <c r="J232" s="635"/>
      <c r="K232" s="635"/>
      <c r="L232" s="635"/>
      <c r="M232" s="635"/>
      <c r="N232" s="635"/>
      <c r="O232" s="635"/>
      <c r="P232" s="635"/>
      <c r="Q232" s="635"/>
      <c r="R232" s="635"/>
      <c r="S232" s="635"/>
      <c r="T232" s="635"/>
      <c r="U232" s="635"/>
      <c r="V232" s="635"/>
      <c r="W232" s="635"/>
      <c r="X232" s="635"/>
      <c r="Y232" s="635"/>
      <c r="Z232" s="635"/>
    </row>
    <row r="233" spans="1:26" ht="18.75" customHeight="1">
      <c r="A233" s="635"/>
      <c r="B233" s="635"/>
      <c r="C233" s="635"/>
      <c r="D233" s="635"/>
      <c r="E233" s="635"/>
      <c r="F233" s="635"/>
      <c r="G233" s="635"/>
      <c r="H233" s="635"/>
      <c r="I233" s="635"/>
      <c r="J233" s="635"/>
      <c r="K233" s="635"/>
      <c r="L233" s="635"/>
      <c r="M233" s="635"/>
      <c r="N233" s="635"/>
      <c r="O233" s="635"/>
      <c r="P233" s="635"/>
      <c r="Q233" s="635"/>
      <c r="R233" s="635"/>
      <c r="S233" s="635"/>
      <c r="T233" s="635"/>
      <c r="U233" s="635"/>
      <c r="V233" s="635"/>
      <c r="W233" s="635"/>
      <c r="X233" s="635"/>
      <c r="Y233" s="635"/>
      <c r="Z233" s="635"/>
    </row>
    <row r="234" spans="1:26" ht="18.75" customHeight="1">
      <c r="A234" s="635"/>
      <c r="B234" s="635"/>
      <c r="C234" s="635"/>
      <c r="D234" s="635"/>
      <c r="E234" s="635"/>
      <c r="F234" s="635"/>
      <c r="G234" s="635"/>
      <c r="H234" s="635"/>
      <c r="I234" s="635"/>
      <c r="J234" s="635"/>
      <c r="K234" s="635"/>
      <c r="L234" s="635"/>
      <c r="M234" s="635"/>
      <c r="N234" s="635"/>
      <c r="O234" s="635"/>
      <c r="P234" s="635"/>
      <c r="Q234" s="635"/>
      <c r="R234" s="635"/>
      <c r="S234" s="635"/>
      <c r="T234" s="635"/>
      <c r="U234" s="635"/>
      <c r="V234" s="635"/>
      <c r="W234" s="635"/>
      <c r="X234" s="635"/>
      <c r="Y234" s="635"/>
      <c r="Z234" s="635"/>
    </row>
    <row r="235" spans="1:26" ht="18.75" customHeight="1">
      <c r="A235" s="635"/>
      <c r="B235" s="635"/>
      <c r="C235" s="635"/>
      <c r="D235" s="635"/>
      <c r="E235" s="635"/>
      <c r="F235" s="635"/>
      <c r="G235" s="635"/>
      <c r="H235" s="635"/>
      <c r="I235" s="635"/>
      <c r="J235" s="635"/>
      <c r="K235" s="635"/>
      <c r="L235" s="635"/>
      <c r="M235" s="635"/>
      <c r="N235" s="635"/>
      <c r="O235" s="635"/>
      <c r="P235" s="635"/>
      <c r="Q235" s="635"/>
      <c r="R235" s="635"/>
      <c r="S235" s="635"/>
      <c r="T235" s="635"/>
      <c r="U235" s="635"/>
      <c r="V235" s="635"/>
      <c r="W235" s="635"/>
      <c r="X235" s="635"/>
      <c r="Y235" s="635"/>
      <c r="Z235" s="635"/>
    </row>
    <row r="236" spans="1:26" ht="18.75" customHeight="1">
      <c r="A236" s="635"/>
      <c r="B236" s="635"/>
      <c r="C236" s="635"/>
      <c r="D236" s="635"/>
      <c r="E236" s="635"/>
      <c r="F236" s="635"/>
      <c r="G236" s="635"/>
      <c r="H236" s="635"/>
      <c r="I236" s="635"/>
      <c r="J236" s="635"/>
      <c r="K236" s="635"/>
      <c r="L236" s="635"/>
      <c r="M236" s="635"/>
      <c r="N236" s="635"/>
      <c r="O236" s="635"/>
      <c r="P236" s="635"/>
      <c r="Q236" s="635"/>
      <c r="R236" s="635"/>
      <c r="S236" s="635"/>
      <c r="T236" s="635"/>
      <c r="U236" s="635"/>
      <c r="V236" s="635"/>
      <c r="W236" s="635"/>
      <c r="X236" s="635"/>
      <c r="Y236" s="635"/>
      <c r="Z236" s="635"/>
    </row>
    <row r="237" spans="1:26" ht="18.75" customHeight="1">
      <c r="A237" s="635"/>
      <c r="B237" s="635"/>
      <c r="C237" s="635"/>
      <c r="D237" s="635"/>
      <c r="E237" s="635"/>
      <c r="F237" s="635"/>
      <c r="G237" s="635"/>
      <c r="H237" s="635"/>
      <c r="I237" s="635"/>
      <c r="J237" s="635"/>
      <c r="K237" s="635"/>
      <c r="L237" s="635"/>
      <c r="M237" s="635"/>
      <c r="N237" s="635"/>
      <c r="O237" s="635"/>
      <c r="P237" s="635"/>
      <c r="Q237" s="635"/>
      <c r="R237" s="635"/>
      <c r="S237" s="635"/>
      <c r="T237" s="635"/>
      <c r="U237" s="635"/>
      <c r="V237" s="635"/>
      <c r="W237" s="635"/>
      <c r="X237" s="635"/>
      <c r="Y237" s="635"/>
      <c r="Z237" s="635"/>
    </row>
    <row r="238" spans="1:26" ht="18.75" customHeight="1">
      <c r="A238" s="635"/>
      <c r="B238" s="635"/>
      <c r="C238" s="635"/>
      <c r="D238" s="635"/>
      <c r="E238" s="635"/>
      <c r="F238" s="635"/>
      <c r="G238" s="635"/>
      <c r="H238" s="635"/>
      <c r="I238" s="635"/>
      <c r="J238" s="635"/>
      <c r="K238" s="635"/>
      <c r="L238" s="635"/>
      <c r="M238" s="635"/>
      <c r="N238" s="635"/>
      <c r="O238" s="635"/>
      <c r="P238" s="635"/>
      <c r="Q238" s="635"/>
      <c r="R238" s="635"/>
      <c r="S238" s="635"/>
      <c r="T238" s="635"/>
      <c r="U238" s="635"/>
      <c r="V238" s="635"/>
      <c r="W238" s="635"/>
      <c r="X238" s="635"/>
      <c r="Y238" s="635"/>
      <c r="Z238" s="635"/>
    </row>
    <row r="239" spans="1:26" ht="18.75" customHeight="1">
      <c r="A239" s="635"/>
      <c r="B239" s="635"/>
      <c r="C239" s="635"/>
      <c r="D239" s="635"/>
      <c r="E239" s="635"/>
      <c r="F239" s="635"/>
      <c r="G239" s="635"/>
      <c r="H239" s="635"/>
      <c r="I239" s="635"/>
      <c r="J239" s="635"/>
      <c r="K239" s="635"/>
      <c r="L239" s="635"/>
      <c r="M239" s="635"/>
      <c r="N239" s="635"/>
      <c r="O239" s="635"/>
      <c r="P239" s="635"/>
      <c r="Q239" s="635"/>
      <c r="R239" s="635"/>
      <c r="S239" s="635"/>
      <c r="T239" s="635"/>
      <c r="U239" s="635"/>
      <c r="V239" s="635"/>
      <c r="W239" s="635"/>
      <c r="X239" s="635"/>
      <c r="Y239" s="635"/>
      <c r="Z239" s="635"/>
    </row>
    <row r="240" spans="1:26" ht="18.75" customHeight="1">
      <c r="A240" s="635"/>
      <c r="B240" s="635"/>
      <c r="C240" s="635"/>
      <c r="D240" s="635"/>
      <c r="E240" s="635"/>
      <c r="F240" s="635"/>
      <c r="G240" s="635"/>
      <c r="H240" s="635"/>
      <c r="I240" s="635"/>
      <c r="J240" s="635"/>
      <c r="K240" s="635"/>
      <c r="L240" s="635"/>
      <c r="M240" s="635"/>
      <c r="N240" s="635"/>
      <c r="O240" s="635"/>
      <c r="P240" s="635"/>
      <c r="Q240" s="635"/>
      <c r="R240" s="635"/>
      <c r="S240" s="635"/>
      <c r="T240" s="635"/>
      <c r="U240" s="635"/>
      <c r="V240" s="635"/>
      <c r="W240" s="635"/>
      <c r="X240" s="635"/>
      <c r="Y240" s="635"/>
      <c r="Z240" s="635"/>
    </row>
    <row r="241" spans="1:26" ht="18.75" customHeight="1">
      <c r="A241" s="635"/>
      <c r="B241" s="635"/>
      <c r="C241" s="635"/>
      <c r="D241" s="635"/>
      <c r="E241" s="635"/>
      <c r="F241" s="635"/>
      <c r="G241" s="635"/>
      <c r="H241" s="635"/>
      <c r="I241" s="635"/>
      <c r="J241" s="635"/>
      <c r="K241" s="635"/>
      <c r="L241" s="635"/>
      <c r="M241" s="635"/>
      <c r="N241" s="635"/>
      <c r="O241" s="635"/>
      <c r="P241" s="635"/>
      <c r="Q241" s="635"/>
      <c r="R241" s="635"/>
      <c r="S241" s="635"/>
      <c r="T241" s="635"/>
      <c r="U241" s="635"/>
      <c r="V241" s="635"/>
      <c r="W241" s="635"/>
      <c r="X241" s="635"/>
      <c r="Y241" s="635"/>
      <c r="Z241" s="635"/>
    </row>
    <row r="242" spans="1:26" ht="18.75" customHeight="1">
      <c r="A242" s="635"/>
      <c r="B242" s="635"/>
      <c r="C242" s="635"/>
      <c r="D242" s="635"/>
      <c r="E242" s="635"/>
      <c r="F242" s="635"/>
      <c r="G242" s="635"/>
      <c r="H242" s="635"/>
      <c r="I242" s="635"/>
      <c r="J242" s="635"/>
      <c r="K242" s="635"/>
      <c r="L242" s="635"/>
      <c r="M242" s="635"/>
      <c r="N242" s="635"/>
      <c r="O242" s="635"/>
      <c r="P242" s="635"/>
      <c r="Q242" s="635"/>
      <c r="R242" s="635"/>
      <c r="S242" s="635"/>
      <c r="T242" s="635"/>
      <c r="U242" s="635"/>
      <c r="V242" s="635"/>
      <c r="W242" s="635"/>
      <c r="X242" s="635"/>
      <c r="Y242" s="635"/>
      <c r="Z242" s="635"/>
    </row>
    <row r="243" spans="1:26" ht="18.75" customHeight="1">
      <c r="A243" s="635"/>
      <c r="B243" s="635"/>
      <c r="C243" s="635"/>
      <c r="D243" s="635"/>
      <c r="E243" s="635"/>
      <c r="F243" s="635"/>
      <c r="G243" s="635"/>
      <c r="H243" s="635"/>
      <c r="I243" s="635"/>
      <c r="J243" s="635"/>
      <c r="K243" s="635"/>
      <c r="L243" s="635"/>
      <c r="M243" s="635"/>
      <c r="N243" s="635"/>
      <c r="O243" s="635"/>
      <c r="P243" s="635"/>
      <c r="Q243" s="635"/>
      <c r="R243" s="635"/>
      <c r="S243" s="635"/>
      <c r="T243" s="635"/>
      <c r="U243" s="635"/>
      <c r="V243" s="635"/>
      <c r="W243" s="635"/>
      <c r="X243" s="635"/>
      <c r="Y243" s="635"/>
      <c r="Z243" s="635"/>
    </row>
    <row r="244" spans="1:26" ht="18.75" customHeight="1">
      <c r="A244" s="635"/>
      <c r="B244" s="635"/>
      <c r="C244" s="635"/>
      <c r="D244" s="635"/>
      <c r="E244" s="635"/>
      <c r="F244" s="635"/>
      <c r="G244" s="635"/>
      <c r="H244" s="635"/>
      <c r="I244" s="635"/>
      <c r="J244" s="635"/>
      <c r="K244" s="635"/>
      <c r="L244" s="635"/>
      <c r="M244" s="635"/>
      <c r="N244" s="635"/>
      <c r="O244" s="635"/>
      <c r="P244" s="635"/>
      <c r="Q244" s="635"/>
      <c r="R244" s="635"/>
      <c r="S244" s="635"/>
      <c r="T244" s="635"/>
      <c r="U244" s="635"/>
      <c r="V244" s="635"/>
      <c r="W244" s="635"/>
      <c r="X244" s="635"/>
      <c r="Y244" s="635"/>
      <c r="Z244" s="635"/>
    </row>
    <row r="245" spans="1:26" ht="18.75" customHeight="1">
      <c r="A245" s="635"/>
      <c r="B245" s="635"/>
      <c r="C245" s="635"/>
      <c r="D245" s="635"/>
      <c r="E245" s="635"/>
      <c r="F245" s="635"/>
      <c r="G245" s="635"/>
      <c r="H245" s="635"/>
      <c r="I245" s="635"/>
      <c r="J245" s="635"/>
      <c r="K245" s="635"/>
      <c r="L245" s="635"/>
      <c r="M245" s="635"/>
      <c r="N245" s="635"/>
      <c r="O245" s="635"/>
      <c r="P245" s="635"/>
      <c r="Q245" s="635"/>
      <c r="R245" s="635"/>
      <c r="S245" s="635"/>
      <c r="T245" s="635"/>
      <c r="U245" s="635"/>
      <c r="V245" s="635"/>
      <c r="W245" s="635"/>
      <c r="X245" s="635"/>
      <c r="Y245" s="635"/>
      <c r="Z245" s="635"/>
    </row>
    <row r="246" spans="1:26" ht="18.75" customHeight="1">
      <c r="A246" s="635"/>
      <c r="B246" s="635"/>
      <c r="C246" s="635"/>
      <c r="D246" s="635"/>
      <c r="E246" s="635"/>
      <c r="F246" s="635"/>
      <c r="G246" s="635"/>
      <c r="H246" s="635"/>
      <c r="I246" s="635"/>
      <c r="J246" s="635"/>
      <c r="K246" s="635"/>
      <c r="L246" s="635"/>
      <c r="M246" s="635"/>
      <c r="N246" s="635"/>
      <c r="O246" s="635"/>
      <c r="P246" s="635"/>
      <c r="Q246" s="635"/>
      <c r="R246" s="635"/>
      <c r="S246" s="635"/>
      <c r="T246" s="635"/>
      <c r="U246" s="635"/>
      <c r="V246" s="635"/>
      <c r="W246" s="635"/>
      <c r="X246" s="635"/>
      <c r="Y246" s="635"/>
      <c r="Z246" s="635"/>
    </row>
    <row r="247" spans="1:26" ht="18.75" customHeight="1">
      <c r="A247" s="635"/>
      <c r="B247" s="635"/>
      <c r="C247" s="635"/>
      <c r="D247" s="635"/>
      <c r="E247" s="635"/>
      <c r="F247" s="635"/>
      <c r="G247" s="635"/>
      <c r="H247" s="635"/>
      <c r="I247" s="635"/>
      <c r="J247" s="635"/>
      <c r="K247" s="635"/>
      <c r="L247" s="635"/>
      <c r="M247" s="635"/>
      <c r="N247" s="635"/>
      <c r="O247" s="635"/>
      <c r="P247" s="635"/>
      <c r="Q247" s="635"/>
      <c r="R247" s="635"/>
      <c r="S247" s="635"/>
      <c r="T247" s="635"/>
      <c r="U247" s="635"/>
      <c r="V247" s="635"/>
      <c r="W247" s="635"/>
      <c r="X247" s="635"/>
      <c r="Y247" s="635"/>
      <c r="Z247" s="635"/>
    </row>
    <row r="248" spans="1:26" ht="18.75" customHeight="1">
      <c r="A248" s="635"/>
      <c r="B248" s="635"/>
      <c r="C248" s="635"/>
      <c r="D248" s="635"/>
      <c r="E248" s="635"/>
      <c r="F248" s="635"/>
      <c r="G248" s="635"/>
      <c r="H248" s="635"/>
      <c r="I248" s="635"/>
      <c r="J248" s="635"/>
      <c r="K248" s="635"/>
      <c r="L248" s="635"/>
      <c r="M248" s="635"/>
      <c r="N248" s="635"/>
      <c r="O248" s="635"/>
      <c r="P248" s="635"/>
      <c r="Q248" s="635"/>
      <c r="R248" s="635"/>
      <c r="S248" s="635"/>
      <c r="T248" s="635"/>
      <c r="U248" s="635"/>
      <c r="V248" s="635"/>
      <c r="W248" s="635"/>
      <c r="X248" s="635"/>
      <c r="Y248" s="635"/>
      <c r="Z248" s="635"/>
    </row>
    <row r="249" spans="1:26" ht="18.75" customHeight="1">
      <c r="A249" s="635"/>
      <c r="B249" s="635"/>
      <c r="C249" s="635"/>
      <c r="D249" s="635"/>
      <c r="E249" s="635"/>
      <c r="F249" s="635"/>
      <c r="G249" s="635"/>
      <c r="H249" s="635"/>
      <c r="I249" s="635"/>
      <c r="J249" s="635"/>
      <c r="K249" s="635"/>
      <c r="L249" s="635"/>
      <c r="M249" s="635"/>
      <c r="N249" s="635"/>
      <c r="O249" s="635"/>
      <c r="P249" s="635"/>
      <c r="Q249" s="635"/>
      <c r="R249" s="635"/>
      <c r="S249" s="635"/>
      <c r="T249" s="635"/>
      <c r="U249" s="635"/>
      <c r="V249" s="635"/>
      <c r="W249" s="635"/>
      <c r="X249" s="635"/>
      <c r="Y249" s="635"/>
      <c r="Z249" s="635"/>
    </row>
    <row r="250" spans="1:26" ht="18.75" customHeight="1">
      <c r="A250" s="635"/>
      <c r="B250" s="635"/>
      <c r="C250" s="635"/>
      <c r="D250" s="635"/>
      <c r="E250" s="635"/>
      <c r="F250" s="635"/>
      <c r="G250" s="635"/>
      <c r="H250" s="635"/>
      <c r="I250" s="635"/>
      <c r="J250" s="635"/>
      <c r="K250" s="635"/>
      <c r="L250" s="635"/>
      <c r="M250" s="635"/>
      <c r="N250" s="635"/>
      <c r="O250" s="635"/>
      <c r="P250" s="635"/>
      <c r="Q250" s="635"/>
      <c r="R250" s="635"/>
      <c r="S250" s="635"/>
      <c r="T250" s="635"/>
      <c r="U250" s="635"/>
      <c r="V250" s="635"/>
      <c r="W250" s="635"/>
      <c r="X250" s="635"/>
      <c r="Y250" s="635"/>
      <c r="Z250" s="635"/>
    </row>
    <row r="251" spans="1:26" ht="18.75" customHeight="1">
      <c r="A251" s="635"/>
      <c r="B251" s="635"/>
      <c r="C251" s="635"/>
      <c r="D251" s="635"/>
      <c r="E251" s="635"/>
      <c r="F251" s="635"/>
      <c r="G251" s="635"/>
      <c r="H251" s="635"/>
      <c r="I251" s="635"/>
      <c r="J251" s="635"/>
      <c r="K251" s="635"/>
      <c r="L251" s="635"/>
      <c r="M251" s="635"/>
      <c r="N251" s="635"/>
      <c r="O251" s="635"/>
      <c r="P251" s="635"/>
      <c r="Q251" s="635"/>
      <c r="R251" s="635"/>
      <c r="S251" s="635"/>
      <c r="T251" s="635"/>
      <c r="U251" s="635"/>
      <c r="V251" s="635"/>
      <c r="W251" s="635"/>
      <c r="X251" s="635"/>
      <c r="Y251" s="635"/>
      <c r="Z251" s="635"/>
    </row>
    <row r="252" spans="1:26" ht="18.75" customHeight="1">
      <c r="A252" s="635"/>
      <c r="B252" s="635"/>
      <c r="C252" s="635"/>
      <c r="D252" s="635"/>
      <c r="E252" s="635"/>
      <c r="F252" s="635"/>
      <c r="G252" s="635"/>
      <c r="H252" s="635"/>
      <c r="I252" s="635"/>
      <c r="J252" s="635"/>
      <c r="K252" s="635"/>
      <c r="L252" s="635"/>
      <c r="M252" s="635"/>
      <c r="N252" s="635"/>
      <c r="O252" s="635"/>
      <c r="P252" s="635"/>
      <c r="Q252" s="635"/>
      <c r="R252" s="635"/>
      <c r="S252" s="635"/>
      <c r="T252" s="635"/>
      <c r="U252" s="635"/>
      <c r="V252" s="635"/>
      <c r="W252" s="635"/>
      <c r="X252" s="635"/>
      <c r="Y252" s="635"/>
      <c r="Z252" s="635"/>
    </row>
    <row r="253" spans="1:26" ht="18.75" customHeight="1">
      <c r="A253" s="635"/>
      <c r="B253" s="635"/>
      <c r="C253" s="635"/>
      <c r="D253" s="635"/>
      <c r="E253" s="635"/>
      <c r="F253" s="635"/>
      <c r="G253" s="635"/>
      <c r="H253" s="635"/>
      <c r="I253" s="635"/>
      <c r="J253" s="635"/>
      <c r="K253" s="635"/>
      <c r="L253" s="635"/>
      <c r="M253" s="635"/>
      <c r="N253" s="635"/>
      <c r="O253" s="635"/>
      <c r="P253" s="635"/>
      <c r="Q253" s="635"/>
      <c r="R253" s="635"/>
      <c r="S253" s="635"/>
      <c r="T253" s="635"/>
      <c r="U253" s="635"/>
      <c r="V253" s="635"/>
      <c r="W253" s="635"/>
      <c r="X253" s="635"/>
      <c r="Y253" s="635"/>
      <c r="Z253" s="635"/>
    </row>
    <row r="254" spans="1:26" ht="18.75" customHeight="1">
      <c r="A254" s="635"/>
      <c r="B254" s="635"/>
      <c r="C254" s="635"/>
      <c r="D254" s="635"/>
      <c r="E254" s="635"/>
      <c r="F254" s="635"/>
      <c r="G254" s="635"/>
      <c r="H254" s="635"/>
      <c r="I254" s="635"/>
      <c r="J254" s="635"/>
      <c r="K254" s="635"/>
      <c r="L254" s="635"/>
      <c r="M254" s="635"/>
      <c r="N254" s="635"/>
      <c r="O254" s="635"/>
      <c r="P254" s="635"/>
      <c r="Q254" s="635"/>
      <c r="R254" s="635"/>
      <c r="S254" s="635"/>
      <c r="T254" s="635"/>
      <c r="U254" s="635"/>
      <c r="V254" s="635"/>
      <c r="W254" s="635"/>
      <c r="X254" s="635"/>
      <c r="Y254" s="635"/>
      <c r="Z254" s="635"/>
    </row>
    <row r="255" spans="1:26" ht="18.75" customHeight="1">
      <c r="A255" s="635"/>
      <c r="B255" s="635"/>
      <c r="C255" s="635"/>
      <c r="D255" s="635"/>
      <c r="E255" s="635"/>
      <c r="F255" s="635"/>
      <c r="G255" s="635"/>
      <c r="H255" s="635"/>
      <c r="I255" s="635"/>
      <c r="J255" s="635"/>
      <c r="K255" s="635"/>
      <c r="L255" s="635"/>
      <c r="M255" s="635"/>
      <c r="N255" s="635"/>
      <c r="O255" s="635"/>
      <c r="P255" s="635"/>
      <c r="Q255" s="635"/>
      <c r="R255" s="635"/>
      <c r="S255" s="635"/>
      <c r="T255" s="635"/>
      <c r="U255" s="635"/>
      <c r="V255" s="635"/>
      <c r="W255" s="635"/>
      <c r="X255" s="635"/>
      <c r="Y255" s="635"/>
      <c r="Z255" s="635"/>
    </row>
    <row r="256" spans="1:26" ht="18.75" customHeight="1">
      <c r="A256" s="635"/>
      <c r="B256" s="635"/>
      <c r="C256" s="635"/>
      <c r="D256" s="635"/>
      <c r="E256" s="635"/>
      <c r="F256" s="635"/>
      <c r="G256" s="635"/>
      <c r="H256" s="635"/>
      <c r="I256" s="635"/>
      <c r="J256" s="635"/>
      <c r="K256" s="635"/>
      <c r="L256" s="635"/>
      <c r="M256" s="635"/>
      <c r="N256" s="635"/>
      <c r="O256" s="635"/>
      <c r="P256" s="635"/>
      <c r="Q256" s="635"/>
      <c r="R256" s="635"/>
      <c r="S256" s="635"/>
      <c r="T256" s="635"/>
      <c r="U256" s="635"/>
      <c r="V256" s="635"/>
      <c r="W256" s="635"/>
      <c r="X256" s="635"/>
      <c r="Y256" s="635"/>
      <c r="Z256" s="635"/>
    </row>
    <row r="257" spans="1:26" ht="18.75" customHeight="1">
      <c r="A257" s="635"/>
      <c r="B257" s="635"/>
      <c r="C257" s="635"/>
      <c r="D257" s="635"/>
      <c r="E257" s="635"/>
      <c r="F257" s="635"/>
      <c r="G257" s="635"/>
      <c r="H257" s="635"/>
      <c r="I257" s="635"/>
      <c r="J257" s="635"/>
      <c r="K257" s="635"/>
      <c r="L257" s="635"/>
      <c r="M257" s="635"/>
      <c r="N257" s="635"/>
      <c r="O257" s="635"/>
      <c r="P257" s="635"/>
      <c r="Q257" s="635"/>
      <c r="R257" s="635"/>
      <c r="S257" s="635"/>
      <c r="T257" s="635"/>
      <c r="U257" s="635"/>
      <c r="V257" s="635"/>
      <c r="W257" s="635"/>
      <c r="X257" s="635"/>
      <c r="Y257" s="635"/>
      <c r="Z257" s="635"/>
    </row>
    <row r="258" spans="1:26" ht="18.75" customHeight="1">
      <c r="A258" s="635"/>
      <c r="B258" s="635"/>
      <c r="C258" s="635"/>
      <c r="D258" s="635"/>
      <c r="E258" s="635"/>
      <c r="F258" s="635"/>
      <c r="G258" s="635"/>
      <c r="H258" s="635"/>
      <c r="I258" s="635"/>
      <c r="J258" s="635"/>
      <c r="K258" s="635"/>
      <c r="L258" s="635"/>
      <c r="M258" s="635"/>
      <c r="N258" s="635"/>
      <c r="O258" s="635"/>
      <c r="P258" s="635"/>
      <c r="Q258" s="635"/>
      <c r="R258" s="635"/>
      <c r="S258" s="635"/>
      <c r="T258" s="635"/>
      <c r="U258" s="635"/>
      <c r="V258" s="635"/>
      <c r="W258" s="635"/>
      <c r="X258" s="635"/>
      <c r="Y258" s="635"/>
      <c r="Z258" s="635"/>
    </row>
    <row r="259" spans="1:26" ht="18.75" customHeight="1">
      <c r="A259" s="635"/>
      <c r="B259" s="635"/>
      <c r="C259" s="635"/>
      <c r="D259" s="635"/>
      <c r="E259" s="635"/>
      <c r="F259" s="635"/>
      <c r="G259" s="635"/>
      <c r="H259" s="635"/>
      <c r="I259" s="635"/>
      <c r="J259" s="635"/>
      <c r="K259" s="635"/>
      <c r="L259" s="635"/>
      <c r="M259" s="635"/>
      <c r="N259" s="635"/>
      <c r="O259" s="635"/>
      <c r="P259" s="635"/>
      <c r="Q259" s="635"/>
      <c r="R259" s="635"/>
      <c r="S259" s="635"/>
      <c r="T259" s="635"/>
      <c r="U259" s="635"/>
      <c r="V259" s="635"/>
      <c r="W259" s="635"/>
      <c r="X259" s="635"/>
      <c r="Y259" s="635"/>
      <c r="Z259" s="635"/>
    </row>
    <row r="260" spans="1:26" ht="18.75" customHeight="1">
      <c r="A260" s="635"/>
      <c r="B260" s="635"/>
      <c r="C260" s="635"/>
      <c r="D260" s="635"/>
      <c r="E260" s="635"/>
      <c r="F260" s="635"/>
      <c r="G260" s="635"/>
      <c r="H260" s="635"/>
      <c r="I260" s="635"/>
      <c r="J260" s="635"/>
      <c r="K260" s="635"/>
      <c r="L260" s="635"/>
      <c r="M260" s="635"/>
      <c r="N260" s="635"/>
      <c r="O260" s="635"/>
      <c r="P260" s="635"/>
      <c r="Q260" s="635"/>
      <c r="R260" s="635"/>
      <c r="S260" s="635"/>
      <c r="T260" s="635"/>
      <c r="U260" s="635"/>
      <c r="V260" s="635"/>
      <c r="W260" s="635"/>
      <c r="X260" s="635"/>
      <c r="Y260" s="635"/>
      <c r="Z260" s="635"/>
    </row>
    <row r="261" spans="1:26" ht="18.75" customHeight="1">
      <c r="A261" s="635"/>
      <c r="B261" s="635"/>
      <c r="C261" s="635"/>
      <c r="D261" s="635"/>
      <c r="E261" s="635"/>
      <c r="F261" s="635"/>
      <c r="G261" s="635"/>
      <c r="H261" s="635"/>
      <c r="I261" s="635"/>
      <c r="J261" s="635"/>
      <c r="K261" s="635"/>
      <c r="L261" s="635"/>
      <c r="M261" s="635"/>
      <c r="N261" s="635"/>
      <c r="O261" s="635"/>
      <c r="P261" s="635"/>
      <c r="Q261" s="635"/>
      <c r="R261" s="635"/>
      <c r="S261" s="635"/>
      <c r="T261" s="635"/>
      <c r="U261" s="635"/>
      <c r="V261" s="635"/>
      <c r="W261" s="635"/>
      <c r="X261" s="635"/>
      <c r="Y261" s="635"/>
      <c r="Z261" s="635"/>
    </row>
    <row r="262" spans="1:26" ht="18.75" customHeight="1">
      <c r="A262" s="635"/>
      <c r="B262" s="635"/>
      <c r="C262" s="635"/>
      <c r="D262" s="635"/>
      <c r="E262" s="635"/>
      <c r="F262" s="635"/>
      <c r="G262" s="635"/>
      <c r="H262" s="635"/>
      <c r="I262" s="635"/>
      <c r="J262" s="635"/>
      <c r="K262" s="635"/>
      <c r="L262" s="635"/>
      <c r="M262" s="635"/>
      <c r="N262" s="635"/>
      <c r="O262" s="635"/>
      <c r="P262" s="635"/>
      <c r="Q262" s="635"/>
      <c r="R262" s="635"/>
      <c r="S262" s="635"/>
      <c r="T262" s="635"/>
      <c r="U262" s="635"/>
      <c r="V262" s="635"/>
      <c r="W262" s="635"/>
      <c r="X262" s="635"/>
      <c r="Y262" s="635"/>
      <c r="Z262" s="635"/>
    </row>
    <row r="263" spans="1:26" ht="18.75" customHeight="1">
      <c r="A263" s="635"/>
      <c r="B263" s="635"/>
      <c r="C263" s="635"/>
      <c r="D263" s="635"/>
      <c r="E263" s="635"/>
      <c r="F263" s="635"/>
      <c r="G263" s="635"/>
      <c r="H263" s="635"/>
      <c r="I263" s="635"/>
      <c r="J263" s="635"/>
      <c r="K263" s="635"/>
      <c r="L263" s="635"/>
      <c r="M263" s="635"/>
      <c r="N263" s="635"/>
      <c r="O263" s="635"/>
      <c r="P263" s="635"/>
      <c r="Q263" s="635"/>
      <c r="R263" s="635"/>
      <c r="S263" s="635"/>
      <c r="T263" s="635"/>
      <c r="U263" s="635"/>
      <c r="V263" s="635"/>
      <c r="W263" s="635"/>
      <c r="X263" s="635"/>
      <c r="Y263" s="635"/>
      <c r="Z263" s="635"/>
    </row>
    <row r="264" spans="1:26" ht="18.75" customHeight="1">
      <c r="A264" s="635"/>
      <c r="B264" s="635"/>
      <c r="C264" s="635"/>
      <c r="D264" s="635"/>
      <c r="E264" s="635"/>
      <c r="F264" s="635"/>
      <c r="G264" s="635"/>
      <c r="H264" s="635"/>
      <c r="I264" s="635"/>
      <c r="J264" s="635"/>
      <c r="K264" s="635"/>
      <c r="L264" s="635"/>
      <c r="M264" s="635"/>
      <c r="N264" s="635"/>
      <c r="O264" s="635"/>
      <c r="P264" s="635"/>
      <c r="Q264" s="635"/>
      <c r="R264" s="635"/>
      <c r="S264" s="635"/>
      <c r="T264" s="635"/>
      <c r="U264" s="635"/>
      <c r="V264" s="635"/>
      <c r="W264" s="635"/>
      <c r="X264" s="635"/>
      <c r="Y264" s="635"/>
      <c r="Z264" s="635"/>
    </row>
    <row r="265" spans="1:26" ht="18.75" customHeight="1">
      <c r="A265" s="635"/>
      <c r="B265" s="635"/>
      <c r="C265" s="635"/>
      <c r="D265" s="635"/>
      <c r="E265" s="635"/>
      <c r="F265" s="635"/>
      <c r="G265" s="635"/>
      <c r="H265" s="635"/>
      <c r="I265" s="635"/>
      <c r="J265" s="635"/>
      <c r="K265" s="635"/>
      <c r="L265" s="635"/>
      <c r="M265" s="635"/>
      <c r="N265" s="635"/>
      <c r="O265" s="635"/>
      <c r="P265" s="635"/>
      <c r="Q265" s="635"/>
      <c r="R265" s="635"/>
      <c r="S265" s="635"/>
      <c r="T265" s="635"/>
      <c r="U265" s="635"/>
      <c r="V265" s="635"/>
      <c r="W265" s="635"/>
      <c r="X265" s="635"/>
      <c r="Y265" s="635"/>
      <c r="Z265" s="635"/>
    </row>
    <row r="266" spans="1:26" ht="18.75" customHeight="1">
      <c r="A266" s="635"/>
      <c r="B266" s="635"/>
      <c r="C266" s="635"/>
      <c r="D266" s="635"/>
      <c r="E266" s="635"/>
      <c r="F266" s="635"/>
      <c r="G266" s="635"/>
      <c r="H266" s="635"/>
      <c r="I266" s="635"/>
      <c r="J266" s="635"/>
      <c r="K266" s="635"/>
      <c r="L266" s="635"/>
      <c r="M266" s="635"/>
      <c r="N266" s="635"/>
      <c r="O266" s="635"/>
      <c r="P266" s="635"/>
      <c r="Q266" s="635"/>
      <c r="R266" s="635"/>
      <c r="S266" s="635"/>
      <c r="T266" s="635"/>
      <c r="U266" s="635"/>
      <c r="V266" s="635"/>
      <c r="W266" s="635"/>
      <c r="X266" s="635"/>
      <c r="Y266" s="635"/>
      <c r="Z266" s="635"/>
    </row>
    <row r="267" spans="1:26" ht="18.75" customHeight="1">
      <c r="A267" s="635"/>
      <c r="B267" s="635"/>
      <c r="C267" s="635"/>
      <c r="D267" s="635"/>
      <c r="E267" s="635"/>
      <c r="F267" s="635"/>
      <c r="G267" s="635"/>
      <c r="H267" s="635"/>
      <c r="I267" s="635"/>
      <c r="J267" s="635"/>
      <c r="K267" s="635"/>
      <c r="L267" s="635"/>
      <c r="M267" s="635"/>
      <c r="N267" s="635"/>
      <c r="O267" s="635"/>
      <c r="P267" s="635"/>
      <c r="Q267" s="635"/>
      <c r="R267" s="635"/>
      <c r="S267" s="635"/>
      <c r="T267" s="635"/>
      <c r="U267" s="635"/>
      <c r="V267" s="635"/>
      <c r="W267" s="635"/>
      <c r="X267" s="635"/>
      <c r="Y267" s="635"/>
      <c r="Z267" s="635"/>
    </row>
    <row r="268" spans="1:26" ht="18.75" customHeight="1">
      <c r="A268" s="635"/>
      <c r="B268" s="635"/>
      <c r="C268" s="635"/>
      <c r="D268" s="635"/>
      <c r="E268" s="635"/>
      <c r="F268" s="635"/>
      <c r="G268" s="635"/>
      <c r="H268" s="635"/>
      <c r="I268" s="635"/>
      <c r="J268" s="635"/>
      <c r="K268" s="635"/>
      <c r="L268" s="635"/>
      <c r="M268" s="635"/>
      <c r="N268" s="635"/>
      <c r="O268" s="635"/>
      <c r="P268" s="635"/>
      <c r="Q268" s="635"/>
      <c r="R268" s="635"/>
      <c r="S268" s="635"/>
      <c r="T268" s="635"/>
      <c r="U268" s="635"/>
      <c r="V268" s="635"/>
      <c r="W268" s="635"/>
      <c r="X268" s="635"/>
      <c r="Y268" s="635"/>
      <c r="Z268" s="635"/>
    </row>
    <row r="269" spans="1:26" ht="18.75" customHeight="1">
      <c r="A269" s="635"/>
      <c r="B269" s="635"/>
      <c r="C269" s="635"/>
      <c r="D269" s="635"/>
      <c r="E269" s="635"/>
      <c r="F269" s="635"/>
      <c r="G269" s="635"/>
      <c r="H269" s="635"/>
      <c r="I269" s="635"/>
      <c r="J269" s="635"/>
      <c r="K269" s="635"/>
      <c r="L269" s="635"/>
      <c r="M269" s="635"/>
      <c r="N269" s="635"/>
      <c r="O269" s="635"/>
      <c r="P269" s="635"/>
      <c r="Q269" s="635"/>
      <c r="R269" s="635"/>
      <c r="S269" s="635"/>
      <c r="T269" s="635"/>
      <c r="U269" s="635"/>
      <c r="V269" s="635"/>
      <c r="W269" s="635"/>
      <c r="X269" s="635"/>
      <c r="Y269" s="635"/>
      <c r="Z269" s="635"/>
    </row>
    <row r="270" spans="1:26" ht="18.75" customHeight="1">
      <c r="A270" s="635"/>
      <c r="B270" s="635"/>
      <c r="C270" s="635"/>
      <c r="D270" s="635"/>
      <c r="E270" s="635"/>
      <c r="F270" s="635"/>
      <c r="G270" s="635"/>
      <c r="H270" s="635"/>
      <c r="I270" s="635"/>
      <c r="J270" s="635"/>
      <c r="K270" s="635"/>
      <c r="L270" s="635"/>
      <c r="M270" s="635"/>
      <c r="N270" s="635"/>
      <c r="O270" s="635"/>
      <c r="P270" s="635"/>
      <c r="Q270" s="635"/>
      <c r="R270" s="635"/>
      <c r="S270" s="635"/>
      <c r="T270" s="635"/>
      <c r="U270" s="635"/>
      <c r="V270" s="635"/>
      <c r="W270" s="635"/>
      <c r="X270" s="635"/>
      <c r="Y270" s="635"/>
      <c r="Z270" s="635"/>
    </row>
    <row r="271" spans="1:26" ht="18.75" customHeight="1">
      <c r="A271" s="635"/>
      <c r="B271" s="635"/>
      <c r="C271" s="635"/>
      <c r="D271" s="635"/>
      <c r="E271" s="635"/>
      <c r="F271" s="635"/>
      <c r="G271" s="635"/>
      <c r="H271" s="635"/>
      <c r="I271" s="635"/>
      <c r="J271" s="635"/>
      <c r="K271" s="635"/>
      <c r="L271" s="635"/>
      <c r="M271" s="635"/>
      <c r="N271" s="635"/>
      <c r="O271" s="635"/>
      <c r="P271" s="635"/>
      <c r="Q271" s="635"/>
      <c r="R271" s="635"/>
      <c r="S271" s="635"/>
      <c r="T271" s="635"/>
      <c r="U271" s="635"/>
      <c r="V271" s="635"/>
      <c r="W271" s="635"/>
      <c r="X271" s="635"/>
      <c r="Y271" s="635"/>
      <c r="Z271" s="635"/>
    </row>
    <row r="272" spans="1:26" ht="18.75" customHeight="1">
      <c r="A272" s="635"/>
      <c r="B272" s="635"/>
      <c r="C272" s="635"/>
      <c r="D272" s="635"/>
      <c r="E272" s="635"/>
      <c r="F272" s="635"/>
      <c r="G272" s="635"/>
      <c r="H272" s="635"/>
      <c r="I272" s="635"/>
      <c r="J272" s="635"/>
      <c r="K272" s="635"/>
      <c r="L272" s="635"/>
      <c r="M272" s="635"/>
      <c r="N272" s="635"/>
      <c r="O272" s="635"/>
      <c r="P272" s="635"/>
      <c r="Q272" s="635"/>
      <c r="R272" s="635"/>
      <c r="S272" s="635"/>
      <c r="T272" s="635"/>
      <c r="U272" s="635"/>
      <c r="V272" s="635"/>
      <c r="W272" s="635"/>
      <c r="X272" s="635"/>
      <c r="Y272" s="635"/>
      <c r="Z272" s="635"/>
    </row>
    <row r="273" spans="1:26" ht="18.75" customHeight="1">
      <c r="A273" s="635"/>
      <c r="B273" s="635"/>
      <c r="C273" s="635"/>
      <c r="D273" s="635"/>
      <c r="E273" s="635"/>
      <c r="F273" s="635"/>
      <c r="G273" s="635"/>
      <c r="H273" s="635"/>
      <c r="I273" s="635"/>
      <c r="J273" s="635"/>
      <c r="K273" s="635"/>
      <c r="L273" s="635"/>
      <c r="M273" s="635"/>
      <c r="N273" s="635"/>
      <c r="O273" s="635"/>
      <c r="P273" s="635"/>
      <c r="Q273" s="635"/>
      <c r="R273" s="635"/>
      <c r="S273" s="635"/>
      <c r="T273" s="635"/>
      <c r="U273" s="635"/>
      <c r="V273" s="635"/>
      <c r="W273" s="635"/>
      <c r="X273" s="635"/>
      <c r="Y273" s="635"/>
      <c r="Z273" s="635"/>
    </row>
    <row r="274" spans="1:26" ht="18.75" customHeight="1">
      <c r="A274" s="635"/>
      <c r="B274" s="635"/>
      <c r="C274" s="635"/>
      <c r="D274" s="635"/>
      <c r="E274" s="635"/>
      <c r="F274" s="635"/>
      <c r="G274" s="635"/>
      <c r="H274" s="635"/>
      <c r="I274" s="635"/>
      <c r="J274" s="635"/>
      <c r="K274" s="635"/>
      <c r="L274" s="635"/>
      <c r="M274" s="635"/>
      <c r="N274" s="635"/>
      <c r="O274" s="635"/>
      <c r="P274" s="635"/>
      <c r="Q274" s="635"/>
      <c r="R274" s="635"/>
      <c r="S274" s="635"/>
      <c r="T274" s="635"/>
      <c r="U274" s="635"/>
      <c r="V274" s="635"/>
      <c r="W274" s="635"/>
      <c r="X274" s="635"/>
      <c r="Y274" s="635"/>
      <c r="Z274" s="635"/>
    </row>
    <row r="275" spans="1:26" ht="18.75" customHeight="1">
      <c r="A275" s="635"/>
      <c r="B275" s="635"/>
      <c r="C275" s="635"/>
      <c r="D275" s="635"/>
      <c r="E275" s="635"/>
      <c r="F275" s="635"/>
      <c r="G275" s="635"/>
      <c r="H275" s="635"/>
      <c r="I275" s="635"/>
      <c r="J275" s="635"/>
      <c r="K275" s="635"/>
      <c r="L275" s="635"/>
      <c r="M275" s="635"/>
      <c r="N275" s="635"/>
      <c r="O275" s="635"/>
      <c r="P275" s="635"/>
      <c r="Q275" s="635"/>
      <c r="R275" s="635"/>
      <c r="S275" s="635"/>
      <c r="T275" s="635"/>
      <c r="U275" s="635"/>
      <c r="V275" s="635"/>
      <c r="W275" s="635"/>
      <c r="X275" s="635"/>
      <c r="Y275" s="635"/>
      <c r="Z275" s="635"/>
    </row>
    <row r="276" spans="1:26" ht="18.75" customHeight="1">
      <c r="A276" s="635"/>
      <c r="B276" s="635"/>
      <c r="C276" s="635"/>
      <c r="D276" s="635"/>
      <c r="E276" s="635"/>
      <c r="F276" s="635"/>
      <c r="G276" s="635"/>
      <c r="H276" s="635"/>
      <c r="I276" s="635"/>
      <c r="J276" s="635"/>
      <c r="K276" s="635"/>
      <c r="L276" s="635"/>
      <c r="M276" s="635"/>
      <c r="N276" s="635"/>
      <c r="O276" s="635"/>
      <c r="P276" s="635"/>
      <c r="Q276" s="635"/>
      <c r="R276" s="635"/>
      <c r="S276" s="635"/>
      <c r="T276" s="635"/>
      <c r="U276" s="635"/>
      <c r="V276" s="635"/>
      <c r="W276" s="635"/>
      <c r="X276" s="635"/>
      <c r="Y276" s="635"/>
      <c r="Z276" s="635"/>
    </row>
    <row r="277" spans="1:26" ht="18.75" customHeight="1">
      <c r="A277" s="635"/>
      <c r="B277" s="635"/>
      <c r="C277" s="635"/>
      <c r="D277" s="635"/>
      <c r="E277" s="635"/>
      <c r="F277" s="635"/>
      <c r="G277" s="635"/>
      <c r="H277" s="635"/>
      <c r="I277" s="635"/>
      <c r="J277" s="635"/>
      <c r="K277" s="635"/>
      <c r="L277" s="635"/>
      <c r="M277" s="635"/>
      <c r="N277" s="635"/>
      <c r="O277" s="635"/>
      <c r="P277" s="635"/>
      <c r="Q277" s="635"/>
      <c r="R277" s="635"/>
      <c r="S277" s="635"/>
      <c r="T277" s="635"/>
      <c r="U277" s="635"/>
      <c r="V277" s="635"/>
      <c r="W277" s="635"/>
      <c r="X277" s="635"/>
      <c r="Y277" s="635"/>
      <c r="Z277" s="635"/>
    </row>
    <row r="278" spans="1:26" ht="18.75" customHeight="1">
      <c r="A278" s="635"/>
      <c r="B278" s="635"/>
      <c r="C278" s="635"/>
      <c r="D278" s="635"/>
      <c r="E278" s="635"/>
      <c r="F278" s="635"/>
      <c r="G278" s="635"/>
      <c r="H278" s="635"/>
      <c r="I278" s="635"/>
      <c r="J278" s="635"/>
      <c r="K278" s="635"/>
      <c r="L278" s="635"/>
      <c r="M278" s="635"/>
      <c r="N278" s="635"/>
      <c r="O278" s="635"/>
      <c r="P278" s="635"/>
      <c r="Q278" s="635"/>
      <c r="R278" s="635"/>
      <c r="S278" s="635"/>
      <c r="T278" s="635"/>
      <c r="U278" s="635"/>
      <c r="V278" s="635"/>
      <c r="W278" s="635"/>
      <c r="X278" s="635"/>
      <c r="Y278" s="635"/>
      <c r="Z278" s="635"/>
    </row>
    <row r="279" spans="1:26" ht="18.75" customHeight="1">
      <c r="A279" s="635"/>
      <c r="B279" s="635"/>
      <c r="C279" s="635"/>
      <c r="D279" s="635"/>
      <c r="E279" s="635"/>
      <c r="F279" s="635"/>
      <c r="G279" s="635"/>
      <c r="H279" s="635"/>
      <c r="I279" s="635"/>
      <c r="J279" s="635"/>
      <c r="K279" s="635"/>
      <c r="L279" s="635"/>
      <c r="M279" s="635"/>
      <c r="N279" s="635"/>
      <c r="O279" s="635"/>
      <c r="P279" s="635"/>
      <c r="Q279" s="635"/>
      <c r="R279" s="635"/>
      <c r="S279" s="635"/>
      <c r="T279" s="635"/>
      <c r="U279" s="635"/>
      <c r="V279" s="635"/>
      <c r="W279" s="635"/>
      <c r="X279" s="635"/>
      <c r="Y279" s="635"/>
      <c r="Z279" s="635"/>
    </row>
    <row r="280" spans="1:26" ht="18.75" customHeight="1">
      <c r="A280" s="635"/>
      <c r="B280" s="635"/>
      <c r="C280" s="635"/>
      <c r="D280" s="635"/>
      <c r="E280" s="635"/>
      <c r="F280" s="635"/>
      <c r="G280" s="635"/>
      <c r="H280" s="635"/>
      <c r="I280" s="635"/>
      <c r="J280" s="635"/>
      <c r="K280" s="635"/>
      <c r="L280" s="635"/>
      <c r="M280" s="635"/>
      <c r="N280" s="635"/>
      <c r="O280" s="635"/>
      <c r="P280" s="635"/>
      <c r="Q280" s="635"/>
      <c r="R280" s="635"/>
      <c r="S280" s="635"/>
      <c r="T280" s="635"/>
      <c r="U280" s="635"/>
      <c r="V280" s="635"/>
      <c r="W280" s="635"/>
      <c r="X280" s="635"/>
      <c r="Y280" s="635"/>
      <c r="Z280" s="635"/>
    </row>
    <row r="281" spans="1:26" ht="18.75" customHeight="1">
      <c r="A281" s="635"/>
      <c r="B281" s="635"/>
      <c r="C281" s="635"/>
      <c r="D281" s="635"/>
      <c r="E281" s="635"/>
      <c r="F281" s="635"/>
      <c r="G281" s="635"/>
      <c r="H281" s="635"/>
      <c r="I281" s="635"/>
      <c r="J281" s="635"/>
      <c r="K281" s="635"/>
      <c r="L281" s="635"/>
      <c r="M281" s="635"/>
      <c r="N281" s="635"/>
      <c r="O281" s="635"/>
      <c r="P281" s="635"/>
      <c r="Q281" s="635"/>
      <c r="R281" s="635"/>
      <c r="S281" s="635"/>
      <c r="T281" s="635"/>
      <c r="U281" s="635"/>
      <c r="V281" s="635"/>
      <c r="W281" s="635"/>
      <c r="X281" s="635"/>
      <c r="Y281" s="635"/>
      <c r="Z281" s="635"/>
    </row>
    <row r="282" spans="1:26" ht="18.75" customHeight="1">
      <c r="A282" s="635"/>
      <c r="B282" s="635"/>
      <c r="C282" s="635"/>
      <c r="D282" s="635"/>
      <c r="E282" s="635"/>
      <c r="F282" s="635"/>
      <c r="G282" s="635"/>
      <c r="H282" s="635"/>
      <c r="I282" s="635"/>
      <c r="J282" s="635"/>
      <c r="K282" s="635"/>
      <c r="L282" s="635"/>
      <c r="M282" s="635"/>
      <c r="N282" s="635"/>
      <c r="O282" s="635"/>
      <c r="P282" s="635"/>
      <c r="Q282" s="635"/>
      <c r="R282" s="635"/>
      <c r="S282" s="635"/>
      <c r="T282" s="635"/>
      <c r="U282" s="635"/>
      <c r="V282" s="635"/>
      <c r="W282" s="635"/>
      <c r="X282" s="635"/>
      <c r="Y282" s="635"/>
      <c r="Z282" s="635"/>
    </row>
    <row r="283" spans="1:26" ht="18.75" customHeight="1">
      <c r="A283" s="635"/>
      <c r="B283" s="635"/>
      <c r="C283" s="635"/>
      <c r="D283" s="635"/>
      <c r="E283" s="635"/>
      <c r="F283" s="635"/>
      <c r="G283" s="635"/>
      <c r="H283" s="635"/>
      <c r="I283" s="635"/>
      <c r="J283" s="635"/>
      <c r="K283" s="635"/>
      <c r="L283" s="635"/>
      <c r="M283" s="635"/>
      <c r="N283" s="635"/>
      <c r="O283" s="635"/>
      <c r="P283" s="635"/>
      <c r="Q283" s="635"/>
      <c r="R283" s="635"/>
      <c r="S283" s="635"/>
      <c r="T283" s="635"/>
      <c r="U283" s="635"/>
      <c r="V283" s="635"/>
      <c r="W283" s="635"/>
      <c r="X283" s="635"/>
      <c r="Y283" s="635"/>
      <c r="Z283" s="635"/>
    </row>
    <row r="284" spans="1:26" ht="18.75" customHeight="1">
      <c r="A284" s="635"/>
      <c r="B284" s="635"/>
      <c r="C284" s="635"/>
      <c r="D284" s="635"/>
      <c r="E284" s="635"/>
      <c r="F284" s="635"/>
      <c r="G284" s="635"/>
      <c r="H284" s="635"/>
      <c r="I284" s="635"/>
      <c r="J284" s="635"/>
      <c r="K284" s="635"/>
      <c r="L284" s="635"/>
      <c r="M284" s="635"/>
      <c r="N284" s="635"/>
      <c r="O284" s="635"/>
      <c r="P284" s="635"/>
      <c r="Q284" s="635"/>
      <c r="R284" s="635"/>
      <c r="S284" s="635"/>
      <c r="T284" s="635"/>
      <c r="U284" s="635"/>
      <c r="V284" s="635"/>
      <c r="W284" s="635"/>
      <c r="X284" s="635"/>
      <c r="Y284" s="635"/>
      <c r="Z284" s="635"/>
    </row>
    <row r="285" spans="1:26" ht="18.75" customHeight="1">
      <c r="A285" s="635"/>
      <c r="B285" s="635"/>
      <c r="C285" s="635"/>
      <c r="D285" s="635"/>
      <c r="E285" s="635"/>
      <c r="F285" s="635"/>
      <c r="G285" s="635"/>
      <c r="H285" s="635"/>
      <c r="I285" s="635"/>
      <c r="J285" s="635"/>
      <c r="K285" s="635"/>
      <c r="L285" s="635"/>
      <c r="M285" s="635"/>
      <c r="N285" s="635"/>
      <c r="O285" s="635"/>
      <c r="P285" s="635"/>
      <c r="Q285" s="635"/>
      <c r="R285" s="635"/>
      <c r="S285" s="635"/>
      <c r="T285" s="635"/>
      <c r="U285" s="635"/>
      <c r="V285" s="635"/>
      <c r="W285" s="635"/>
      <c r="X285" s="635"/>
      <c r="Y285" s="635"/>
      <c r="Z285" s="635"/>
    </row>
    <row r="286" spans="1:26" ht="18.75" customHeight="1">
      <c r="A286" s="635"/>
      <c r="B286" s="635"/>
      <c r="C286" s="635"/>
      <c r="D286" s="635"/>
      <c r="E286" s="635"/>
      <c r="F286" s="635"/>
      <c r="G286" s="635"/>
      <c r="H286" s="635"/>
      <c r="I286" s="635"/>
      <c r="J286" s="635"/>
      <c r="K286" s="635"/>
      <c r="L286" s="635"/>
      <c r="M286" s="635"/>
      <c r="N286" s="635"/>
      <c r="O286" s="635"/>
      <c r="P286" s="635"/>
      <c r="Q286" s="635"/>
      <c r="R286" s="635"/>
      <c r="S286" s="635"/>
      <c r="T286" s="635"/>
      <c r="U286" s="635"/>
      <c r="V286" s="635"/>
      <c r="W286" s="635"/>
      <c r="X286" s="635"/>
      <c r="Y286" s="635"/>
      <c r="Z286" s="635"/>
    </row>
    <row r="287" spans="1:26" ht="18.75" customHeight="1">
      <c r="A287" s="635"/>
      <c r="B287" s="635"/>
      <c r="C287" s="635"/>
      <c r="D287" s="635"/>
      <c r="E287" s="635"/>
      <c r="F287" s="635"/>
      <c r="G287" s="635"/>
      <c r="H287" s="635"/>
      <c r="I287" s="635"/>
      <c r="J287" s="635"/>
      <c r="K287" s="635"/>
      <c r="L287" s="635"/>
      <c r="M287" s="635"/>
      <c r="N287" s="635"/>
      <c r="O287" s="635"/>
      <c r="P287" s="635"/>
      <c r="Q287" s="635"/>
      <c r="R287" s="635"/>
      <c r="S287" s="635"/>
      <c r="T287" s="635"/>
      <c r="U287" s="635"/>
      <c r="V287" s="635"/>
      <c r="W287" s="635"/>
      <c r="X287" s="635"/>
      <c r="Y287" s="635"/>
      <c r="Z287" s="635"/>
    </row>
    <row r="288" spans="1:26" ht="18.75" customHeight="1">
      <c r="A288" s="635"/>
      <c r="B288" s="635"/>
      <c r="C288" s="635"/>
      <c r="D288" s="635"/>
      <c r="E288" s="635"/>
      <c r="F288" s="635"/>
      <c r="G288" s="635"/>
      <c r="H288" s="635"/>
      <c r="I288" s="635"/>
      <c r="J288" s="635"/>
      <c r="K288" s="635"/>
      <c r="L288" s="635"/>
      <c r="M288" s="635"/>
      <c r="N288" s="635"/>
      <c r="O288" s="635"/>
      <c r="P288" s="635"/>
      <c r="Q288" s="635"/>
      <c r="R288" s="635"/>
      <c r="S288" s="635"/>
      <c r="T288" s="635"/>
      <c r="U288" s="635"/>
      <c r="V288" s="635"/>
      <c r="W288" s="635"/>
      <c r="X288" s="635"/>
      <c r="Y288" s="635"/>
      <c r="Z288" s="635"/>
    </row>
    <row r="289" spans="1:26" ht="18.75" customHeight="1">
      <c r="A289" s="635"/>
      <c r="B289" s="635"/>
      <c r="C289" s="635"/>
      <c r="D289" s="635"/>
      <c r="E289" s="635"/>
      <c r="F289" s="635"/>
      <c r="G289" s="635"/>
      <c r="H289" s="635"/>
      <c r="I289" s="635"/>
      <c r="J289" s="635"/>
      <c r="K289" s="635"/>
      <c r="L289" s="635"/>
      <c r="M289" s="635"/>
      <c r="N289" s="635"/>
      <c r="O289" s="635"/>
      <c r="P289" s="635"/>
      <c r="Q289" s="635"/>
      <c r="R289" s="635"/>
      <c r="S289" s="635"/>
      <c r="T289" s="635"/>
      <c r="U289" s="635"/>
      <c r="V289" s="635"/>
      <c r="W289" s="635"/>
      <c r="X289" s="635"/>
      <c r="Y289" s="635"/>
      <c r="Z289" s="635"/>
    </row>
    <row r="290" spans="1:26" ht="18.75" customHeight="1">
      <c r="A290" s="635"/>
      <c r="B290" s="635"/>
      <c r="C290" s="635"/>
      <c r="D290" s="635"/>
      <c r="E290" s="635"/>
      <c r="F290" s="635"/>
      <c r="G290" s="635"/>
      <c r="H290" s="635"/>
      <c r="I290" s="635"/>
      <c r="J290" s="635"/>
      <c r="K290" s="635"/>
      <c r="L290" s="635"/>
      <c r="M290" s="635"/>
      <c r="N290" s="635"/>
      <c r="O290" s="635"/>
      <c r="P290" s="635"/>
      <c r="Q290" s="635"/>
      <c r="R290" s="635"/>
      <c r="S290" s="635"/>
      <c r="T290" s="635"/>
      <c r="U290" s="635"/>
      <c r="V290" s="635"/>
      <c r="W290" s="635"/>
      <c r="X290" s="635"/>
      <c r="Y290" s="635"/>
      <c r="Z290" s="635"/>
    </row>
    <row r="291" spans="1:26" ht="18.75" customHeight="1">
      <c r="A291" s="635"/>
      <c r="B291" s="635"/>
      <c r="C291" s="635"/>
      <c r="D291" s="635"/>
      <c r="E291" s="635"/>
      <c r="F291" s="635"/>
      <c r="G291" s="635"/>
      <c r="H291" s="635"/>
      <c r="I291" s="635"/>
      <c r="J291" s="635"/>
      <c r="K291" s="635"/>
      <c r="L291" s="635"/>
      <c r="M291" s="635"/>
      <c r="N291" s="635"/>
      <c r="O291" s="635"/>
      <c r="P291" s="635"/>
      <c r="Q291" s="635"/>
      <c r="R291" s="635"/>
      <c r="S291" s="635"/>
      <c r="T291" s="635"/>
      <c r="U291" s="635"/>
      <c r="V291" s="635"/>
      <c r="W291" s="635"/>
      <c r="X291" s="635"/>
      <c r="Y291" s="635"/>
      <c r="Z291" s="635"/>
    </row>
    <row r="292" spans="1:26" ht="18.75" customHeight="1">
      <c r="A292" s="635"/>
      <c r="B292" s="635"/>
      <c r="C292" s="635"/>
      <c r="D292" s="635"/>
      <c r="E292" s="635"/>
      <c r="F292" s="635"/>
      <c r="G292" s="635"/>
      <c r="H292" s="635"/>
      <c r="I292" s="635"/>
      <c r="J292" s="635"/>
      <c r="K292" s="635"/>
      <c r="L292" s="635"/>
      <c r="M292" s="635"/>
      <c r="N292" s="635"/>
      <c r="O292" s="635"/>
      <c r="P292" s="635"/>
      <c r="Q292" s="635"/>
      <c r="R292" s="635"/>
      <c r="S292" s="635"/>
      <c r="T292" s="635"/>
      <c r="U292" s="635"/>
      <c r="V292" s="635"/>
      <c r="W292" s="635"/>
      <c r="X292" s="635"/>
      <c r="Y292" s="635"/>
      <c r="Z292" s="635"/>
    </row>
    <row r="293" spans="1:26" ht="18.75" customHeight="1">
      <c r="A293" s="635"/>
      <c r="B293" s="635"/>
      <c r="C293" s="635"/>
      <c r="D293" s="635"/>
      <c r="E293" s="635"/>
      <c r="F293" s="635"/>
      <c r="G293" s="635"/>
      <c r="H293" s="635"/>
      <c r="I293" s="635"/>
      <c r="J293" s="635"/>
      <c r="K293" s="635"/>
      <c r="L293" s="635"/>
      <c r="M293" s="635"/>
      <c r="N293" s="635"/>
      <c r="O293" s="635"/>
      <c r="P293" s="635"/>
      <c r="Q293" s="635"/>
      <c r="R293" s="635"/>
      <c r="S293" s="635"/>
      <c r="T293" s="635"/>
      <c r="U293" s="635"/>
      <c r="V293" s="635"/>
      <c r="W293" s="635"/>
      <c r="X293" s="635"/>
      <c r="Y293" s="635"/>
      <c r="Z293" s="635"/>
    </row>
    <row r="294" spans="1:26" ht="18.75" customHeight="1">
      <c r="A294" s="635"/>
      <c r="B294" s="635"/>
      <c r="C294" s="635"/>
      <c r="D294" s="635"/>
      <c r="E294" s="635"/>
      <c r="F294" s="635"/>
      <c r="G294" s="635"/>
      <c r="H294" s="635"/>
      <c r="I294" s="635"/>
      <c r="J294" s="635"/>
      <c r="K294" s="635"/>
      <c r="L294" s="635"/>
      <c r="M294" s="635"/>
      <c r="N294" s="635"/>
      <c r="O294" s="635"/>
      <c r="P294" s="635"/>
      <c r="Q294" s="635"/>
      <c r="R294" s="635"/>
      <c r="S294" s="635"/>
      <c r="T294" s="635"/>
      <c r="U294" s="635"/>
      <c r="V294" s="635"/>
      <c r="W294" s="635"/>
      <c r="X294" s="635"/>
      <c r="Y294" s="635"/>
      <c r="Z294" s="635"/>
    </row>
    <row r="295" spans="1:26" ht="18.75" customHeight="1">
      <c r="A295" s="635"/>
      <c r="B295" s="635"/>
      <c r="C295" s="635"/>
      <c r="D295" s="635"/>
      <c r="E295" s="635"/>
      <c r="F295" s="635"/>
      <c r="G295" s="635"/>
      <c r="H295" s="635"/>
      <c r="I295" s="635"/>
      <c r="J295" s="635"/>
      <c r="K295" s="635"/>
      <c r="L295" s="635"/>
      <c r="M295" s="635"/>
      <c r="N295" s="635"/>
      <c r="O295" s="635"/>
      <c r="P295" s="635"/>
      <c r="Q295" s="635"/>
      <c r="R295" s="635"/>
      <c r="S295" s="635"/>
      <c r="T295" s="635"/>
      <c r="U295" s="635"/>
      <c r="V295" s="635"/>
      <c r="W295" s="635"/>
      <c r="X295" s="635"/>
      <c r="Y295" s="635"/>
      <c r="Z295" s="635"/>
    </row>
    <row r="296" spans="1:26" ht="18.75" customHeight="1">
      <c r="A296" s="635"/>
      <c r="B296" s="635"/>
      <c r="C296" s="635"/>
      <c r="D296" s="635"/>
      <c r="E296" s="635"/>
      <c r="F296" s="635"/>
      <c r="G296" s="635"/>
      <c r="H296" s="635"/>
      <c r="I296" s="635"/>
      <c r="J296" s="635"/>
      <c r="K296" s="635"/>
      <c r="L296" s="635"/>
      <c r="M296" s="635"/>
      <c r="N296" s="635"/>
      <c r="O296" s="635"/>
      <c r="P296" s="635"/>
      <c r="Q296" s="635"/>
      <c r="R296" s="635"/>
      <c r="S296" s="635"/>
      <c r="T296" s="635"/>
      <c r="U296" s="635"/>
      <c r="V296" s="635"/>
      <c r="W296" s="635"/>
      <c r="X296" s="635"/>
      <c r="Y296" s="635"/>
      <c r="Z296" s="635"/>
    </row>
    <row r="297" spans="1:26" ht="18.75" customHeight="1">
      <c r="A297" s="635"/>
      <c r="B297" s="635"/>
      <c r="C297" s="635"/>
      <c r="D297" s="635"/>
      <c r="E297" s="635"/>
      <c r="F297" s="635"/>
      <c r="G297" s="635"/>
      <c r="H297" s="635"/>
      <c r="I297" s="635"/>
      <c r="J297" s="635"/>
      <c r="K297" s="635"/>
      <c r="L297" s="635"/>
      <c r="M297" s="635"/>
      <c r="N297" s="635"/>
      <c r="O297" s="635"/>
      <c r="P297" s="635"/>
      <c r="Q297" s="635"/>
      <c r="R297" s="635"/>
      <c r="S297" s="635"/>
      <c r="T297" s="635"/>
      <c r="U297" s="635"/>
      <c r="V297" s="635"/>
      <c r="W297" s="635"/>
      <c r="X297" s="635"/>
      <c r="Y297" s="635"/>
      <c r="Z297" s="635"/>
    </row>
    <row r="298" spans="1:26" ht="18.75" customHeight="1">
      <c r="A298" s="635"/>
      <c r="B298" s="635"/>
      <c r="C298" s="635"/>
      <c r="D298" s="635"/>
      <c r="E298" s="635"/>
      <c r="F298" s="635"/>
      <c r="G298" s="635"/>
      <c r="H298" s="635"/>
      <c r="I298" s="635"/>
      <c r="J298" s="635"/>
      <c r="K298" s="635"/>
      <c r="L298" s="635"/>
      <c r="M298" s="635"/>
      <c r="N298" s="635"/>
      <c r="O298" s="635"/>
      <c r="P298" s="635"/>
      <c r="Q298" s="635"/>
      <c r="R298" s="635"/>
      <c r="S298" s="635"/>
      <c r="T298" s="635"/>
      <c r="U298" s="635"/>
      <c r="V298" s="635"/>
      <c r="W298" s="635"/>
      <c r="X298" s="635"/>
      <c r="Y298" s="635"/>
      <c r="Z298" s="635"/>
    </row>
    <row r="299" spans="1:26" ht="18.75" customHeight="1">
      <c r="A299" s="635"/>
      <c r="B299" s="635"/>
      <c r="C299" s="635"/>
      <c r="D299" s="635"/>
      <c r="E299" s="635"/>
      <c r="F299" s="635"/>
      <c r="G299" s="635"/>
      <c r="H299" s="635"/>
      <c r="I299" s="635"/>
      <c r="J299" s="635"/>
      <c r="K299" s="635"/>
      <c r="L299" s="635"/>
      <c r="M299" s="635"/>
      <c r="N299" s="635"/>
      <c r="O299" s="635"/>
      <c r="P299" s="635"/>
      <c r="Q299" s="635"/>
      <c r="R299" s="635"/>
      <c r="S299" s="635"/>
      <c r="T299" s="635"/>
      <c r="U299" s="635"/>
      <c r="V299" s="635"/>
      <c r="W299" s="635"/>
      <c r="X299" s="635"/>
      <c r="Y299" s="635"/>
      <c r="Z299" s="635"/>
    </row>
    <row r="300" spans="1:26" ht="18.75" customHeight="1">
      <c r="A300" s="635"/>
      <c r="B300" s="635"/>
      <c r="C300" s="635"/>
      <c r="D300" s="635"/>
      <c r="E300" s="635"/>
      <c r="F300" s="635"/>
      <c r="G300" s="635"/>
      <c r="H300" s="635"/>
      <c r="I300" s="635"/>
      <c r="J300" s="635"/>
      <c r="K300" s="635"/>
      <c r="L300" s="635"/>
      <c r="M300" s="635"/>
      <c r="N300" s="635"/>
      <c r="O300" s="635"/>
      <c r="P300" s="635"/>
      <c r="Q300" s="635"/>
      <c r="R300" s="635"/>
      <c r="S300" s="635"/>
      <c r="T300" s="635"/>
      <c r="U300" s="635"/>
      <c r="V300" s="635"/>
      <c r="W300" s="635"/>
      <c r="X300" s="635"/>
      <c r="Y300" s="635"/>
      <c r="Z300" s="635"/>
    </row>
    <row r="301" spans="1:26" ht="18.75" customHeight="1">
      <c r="A301" s="635"/>
      <c r="B301" s="635"/>
      <c r="C301" s="635"/>
      <c r="D301" s="635"/>
      <c r="E301" s="635"/>
      <c r="F301" s="635"/>
      <c r="G301" s="635"/>
      <c r="H301" s="635"/>
      <c r="I301" s="635"/>
      <c r="J301" s="635"/>
      <c r="K301" s="635"/>
      <c r="L301" s="635"/>
      <c r="M301" s="635"/>
      <c r="N301" s="635"/>
      <c r="O301" s="635"/>
      <c r="P301" s="635"/>
      <c r="Q301" s="635"/>
      <c r="R301" s="635"/>
      <c r="S301" s="635"/>
      <c r="T301" s="635"/>
      <c r="U301" s="635"/>
      <c r="V301" s="635"/>
      <c r="W301" s="635"/>
      <c r="X301" s="635"/>
      <c r="Y301" s="635"/>
      <c r="Z301" s="635"/>
    </row>
    <row r="302" spans="1:26" ht="18.75" customHeight="1">
      <c r="A302" s="635"/>
      <c r="B302" s="635"/>
      <c r="C302" s="635"/>
      <c r="D302" s="635"/>
      <c r="E302" s="635"/>
      <c r="F302" s="635"/>
      <c r="G302" s="635"/>
      <c r="H302" s="635"/>
      <c r="I302" s="635"/>
      <c r="J302" s="635"/>
      <c r="K302" s="635"/>
      <c r="L302" s="635"/>
      <c r="M302" s="635"/>
      <c r="N302" s="635"/>
      <c r="O302" s="635"/>
      <c r="P302" s="635"/>
      <c r="Q302" s="635"/>
      <c r="R302" s="635"/>
      <c r="S302" s="635"/>
      <c r="T302" s="635"/>
      <c r="U302" s="635"/>
      <c r="V302" s="635"/>
      <c r="W302" s="635"/>
      <c r="X302" s="635"/>
      <c r="Y302" s="635"/>
      <c r="Z302" s="635"/>
    </row>
    <row r="303" spans="1:26" ht="18.75" customHeight="1">
      <c r="A303" s="635"/>
      <c r="B303" s="635"/>
      <c r="C303" s="635"/>
      <c r="D303" s="635"/>
      <c r="E303" s="635"/>
      <c r="F303" s="635"/>
      <c r="G303" s="635"/>
      <c r="H303" s="635"/>
      <c r="I303" s="635"/>
      <c r="J303" s="635"/>
      <c r="K303" s="635"/>
      <c r="L303" s="635"/>
      <c r="M303" s="635"/>
      <c r="N303" s="635"/>
      <c r="O303" s="635"/>
      <c r="P303" s="635"/>
      <c r="Q303" s="635"/>
      <c r="R303" s="635"/>
      <c r="S303" s="635"/>
      <c r="T303" s="635"/>
      <c r="U303" s="635"/>
      <c r="V303" s="635"/>
      <c r="W303" s="635"/>
      <c r="X303" s="635"/>
      <c r="Y303" s="635"/>
      <c r="Z303" s="635"/>
    </row>
    <row r="304" spans="1:26" ht="18.75" customHeight="1">
      <c r="A304" s="635"/>
      <c r="B304" s="635"/>
      <c r="C304" s="635"/>
      <c r="D304" s="635"/>
      <c r="E304" s="635"/>
      <c r="F304" s="635"/>
      <c r="G304" s="635"/>
      <c r="H304" s="635"/>
      <c r="I304" s="635"/>
      <c r="J304" s="635"/>
      <c r="K304" s="635"/>
      <c r="L304" s="635"/>
      <c r="M304" s="635"/>
      <c r="N304" s="635"/>
      <c r="O304" s="635"/>
      <c r="P304" s="635"/>
      <c r="Q304" s="635"/>
      <c r="R304" s="635"/>
      <c r="S304" s="635"/>
      <c r="T304" s="635"/>
      <c r="U304" s="635"/>
      <c r="V304" s="635"/>
      <c r="W304" s="635"/>
      <c r="X304" s="635"/>
      <c r="Y304" s="635"/>
      <c r="Z304" s="635"/>
    </row>
    <row r="305" spans="1:26" ht="18.75" customHeight="1">
      <c r="A305" s="635"/>
      <c r="B305" s="635"/>
      <c r="C305" s="635"/>
      <c r="D305" s="635"/>
      <c r="E305" s="635"/>
      <c r="F305" s="635"/>
      <c r="G305" s="635"/>
      <c r="H305" s="635"/>
      <c r="I305" s="635"/>
      <c r="J305" s="635"/>
      <c r="K305" s="635"/>
      <c r="L305" s="635"/>
      <c r="M305" s="635"/>
      <c r="N305" s="635"/>
      <c r="O305" s="635"/>
      <c r="P305" s="635"/>
      <c r="Q305" s="635"/>
      <c r="R305" s="635"/>
      <c r="S305" s="635"/>
      <c r="T305" s="635"/>
      <c r="U305" s="635"/>
      <c r="V305" s="635"/>
      <c r="W305" s="635"/>
      <c r="X305" s="635"/>
      <c r="Y305" s="635"/>
      <c r="Z305" s="635"/>
    </row>
    <row r="306" spans="1:26" ht="18.75" customHeight="1">
      <c r="A306" s="635"/>
      <c r="B306" s="635"/>
      <c r="C306" s="635"/>
      <c r="D306" s="635"/>
      <c r="E306" s="635"/>
      <c r="F306" s="635"/>
      <c r="G306" s="635"/>
      <c r="H306" s="635"/>
      <c r="I306" s="635"/>
      <c r="J306" s="635"/>
      <c r="K306" s="635"/>
      <c r="L306" s="635"/>
      <c r="M306" s="635"/>
      <c r="N306" s="635"/>
      <c r="O306" s="635"/>
      <c r="P306" s="635"/>
      <c r="Q306" s="635"/>
      <c r="R306" s="635"/>
      <c r="S306" s="635"/>
      <c r="T306" s="635"/>
      <c r="U306" s="635"/>
      <c r="V306" s="635"/>
      <c r="W306" s="635"/>
      <c r="X306" s="635"/>
      <c r="Y306" s="635"/>
      <c r="Z306" s="635"/>
    </row>
    <row r="307" spans="1:26" ht="18.75" customHeight="1">
      <c r="A307" s="635"/>
      <c r="B307" s="635"/>
      <c r="C307" s="635"/>
      <c r="D307" s="635"/>
      <c r="E307" s="635"/>
      <c r="F307" s="635"/>
      <c r="G307" s="635"/>
      <c r="H307" s="635"/>
      <c r="I307" s="635"/>
      <c r="J307" s="635"/>
      <c r="K307" s="635"/>
      <c r="L307" s="635"/>
      <c r="M307" s="635"/>
      <c r="N307" s="635"/>
      <c r="O307" s="635"/>
      <c r="P307" s="635"/>
      <c r="Q307" s="635"/>
      <c r="R307" s="635"/>
      <c r="S307" s="635"/>
      <c r="T307" s="635"/>
      <c r="U307" s="635"/>
      <c r="V307" s="635"/>
      <c r="W307" s="635"/>
      <c r="X307" s="635"/>
      <c r="Y307" s="635"/>
      <c r="Z307" s="635"/>
    </row>
    <row r="308" spans="1:26" ht="18.75" customHeight="1">
      <c r="A308" s="635"/>
      <c r="B308" s="635"/>
      <c r="C308" s="635"/>
      <c r="D308" s="635"/>
      <c r="E308" s="635"/>
      <c r="F308" s="635"/>
      <c r="G308" s="635"/>
      <c r="H308" s="635"/>
      <c r="I308" s="635"/>
      <c r="J308" s="635"/>
      <c r="K308" s="635"/>
      <c r="L308" s="635"/>
      <c r="M308" s="635"/>
      <c r="N308" s="635"/>
      <c r="O308" s="635"/>
      <c r="P308" s="635"/>
      <c r="Q308" s="635"/>
      <c r="R308" s="635"/>
      <c r="S308" s="635"/>
      <c r="T308" s="635"/>
      <c r="U308" s="635"/>
      <c r="V308" s="635"/>
      <c r="W308" s="635"/>
      <c r="X308" s="635"/>
      <c r="Y308" s="635"/>
      <c r="Z308" s="635"/>
    </row>
    <row r="309" spans="1:26" ht="18.75" customHeight="1">
      <c r="A309" s="635"/>
      <c r="B309" s="635"/>
      <c r="C309" s="635"/>
      <c r="D309" s="635"/>
      <c r="E309" s="635"/>
      <c r="F309" s="635"/>
      <c r="G309" s="635"/>
      <c r="H309" s="635"/>
      <c r="I309" s="635"/>
      <c r="J309" s="635"/>
      <c r="K309" s="635"/>
      <c r="L309" s="635"/>
      <c r="M309" s="635"/>
      <c r="N309" s="635"/>
      <c r="O309" s="635"/>
      <c r="P309" s="635"/>
      <c r="Q309" s="635"/>
      <c r="R309" s="635"/>
      <c r="S309" s="635"/>
      <c r="T309" s="635"/>
      <c r="U309" s="635"/>
      <c r="V309" s="635"/>
      <c r="W309" s="635"/>
      <c r="X309" s="635"/>
      <c r="Y309" s="635"/>
      <c r="Z309" s="635"/>
    </row>
    <row r="310" spans="1:26" ht="18.75" customHeight="1">
      <c r="A310" s="635"/>
      <c r="B310" s="635"/>
      <c r="C310" s="635"/>
      <c r="D310" s="635"/>
      <c r="E310" s="635"/>
      <c r="F310" s="635"/>
      <c r="G310" s="635"/>
      <c r="H310" s="635"/>
      <c r="I310" s="635"/>
      <c r="J310" s="635"/>
      <c r="K310" s="635"/>
      <c r="L310" s="635"/>
      <c r="M310" s="635"/>
      <c r="N310" s="635"/>
      <c r="O310" s="635"/>
      <c r="P310" s="635"/>
      <c r="Q310" s="635"/>
      <c r="R310" s="635"/>
      <c r="S310" s="635"/>
      <c r="T310" s="635"/>
      <c r="U310" s="635"/>
      <c r="V310" s="635"/>
      <c r="W310" s="635"/>
      <c r="X310" s="635"/>
      <c r="Y310" s="635"/>
      <c r="Z310" s="635"/>
    </row>
    <row r="311" spans="1:26" ht="18.75" customHeight="1">
      <c r="A311" s="635"/>
      <c r="B311" s="635"/>
      <c r="C311" s="635"/>
      <c r="D311" s="635"/>
      <c r="E311" s="635"/>
      <c r="F311" s="635"/>
      <c r="G311" s="635"/>
      <c r="H311" s="635"/>
      <c r="I311" s="635"/>
      <c r="J311" s="635"/>
      <c r="K311" s="635"/>
      <c r="L311" s="635"/>
      <c r="M311" s="635"/>
      <c r="N311" s="635"/>
      <c r="O311" s="635"/>
      <c r="P311" s="635"/>
      <c r="Q311" s="635"/>
      <c r="R311" s="635"/>
      <c r="S311" s="635"/>
      <c r="T311" s="635"/>
      <c r="U311" s="635"/>
      <c r="V311" s="635"/>
      <c r="W311" s="635"/>
      <c r="X311" s="635"/>
      <c r="Y311" s="635"/>
      <c r="Z311" s="635"/>
    </row>
    <row r="312" spans="1:26" ht="18.75" customHeight="1">
      <c r="A312" s="635"/>
      <c r="B312" s="635"/>
      <c r="C312" s="635"/>
      <c r="D312" s="635"/>
      <c r="E312" s="635"/>
      <c r="F312" s="635"/>
      <c r="G312" s="635"/>
      <c r="H312" s="635"/>
      <c r="I312" s="635"/>
      <c r="J312" s="635"/>
      <c r="K312" s="635"/>
      <c r="L312" s="635"/>
      <c r="M312" s="635"/>
      <c r="N312" s="635"/>
      <c r="O312" s="635"/>
      <c r="P312" s="635"/>
      <c r="Q312" s="635"/>
      <c r="R312" s="635"/>
      <c r="S312" s="635"/>
      <c r="T312" s="635"/>
      <c r="U312" s="635"/>
      <c r="V312" s="635"/>
      <c r="W312" s="635"/>
      <c r="X312" s="635"/>
      <c r="Y312" s="635"/>
      <c r="Z312" s="635"/>
    </row>
    <row r="313" spans="1:26" ht="18.75" customHeight="1">
      <c r="A313" s="635"/>
      <c r="B313" s="635"/>
      <c r="C313" s="635"/>
      <c r="D313" s="635"/>
      <c r="E313" s="635"/>
      <c r="F313" s="635"/>
      <c r="G313" s="635"/>
      <c r="H313" s="635"/>
      <c r="I313" s="635"/>
      <c r="J313" s="635"/>
      <c r="K313" s="635"/>
      <c r="L313" s="635"/>
      <c r="M313" s="635"/>
      <c r="N313" s="635"/>
      <c r="O313" s="635"/>
      <c r="P313" s="635"/>
      <c r="Q313" s="635"/>
      <c r="R313" s="635"/>
      <c r="S313" s="635"/>
      <c r="T313" s="635"/>
      <c r="U313" s="635"/>
      <c r="V313" s="635"/>
      <c r="W313" s="635"/>
      <c r="X313" s="635"/>
      <c r="Y313" s="635"/>
      <c r="Z313" s="635"/>
    </row>
    <row r="314" spans="1:26" ht="18.75" customHeight="1">
      <c r="A314" s="635"/>
      <c r="B314" s="635"/>
      <c r="C314" s="635"/>
      <c r="D314" s="635"/>
      <c r="E314" s="635"/>
      <c r="F314" s="635"/>
      <c r="G314" s="635"/>
      <c r="H314" s="635"/>
      <c r="I314" s="635"/>
      <c r="J314" s="635"/>
      <c r="K314" s="635"/>
      <c r="L314" s="635"/>
      <c r="M314" s="635"/>
      <c r="N314" s="635"/>
      <c r="O314" s="635"/>
      <c r="P314" s="635"/>
      <c r="Q314" s="635"/>
      <c r="R314" s="635"/>
      <c r="S314" s="635"/>
      <c r="T314" s="635"/>
      <c r="U314" s="635"/>
      <c r="V314" s="635"/>
      <c r="W314" s="635"/>
      <c r="X314" s="635"/>
      <c r="Y314" s="635"/>
      <c r="Z314" s="635"/>
    </row>
    <row r="315" spans="1:26" ht="18.75" customHeight="1">
      <c r="A315" s="635"/>
      <c r="B315" s="635"/>
      <c r="C315" s="635"/>
      <c r="D315" s="635"/>
      <c r="E315" s="635"/>
      <c r="F315" s="635"/>
      <c r="G315" s="635"/>
      <c r="H315" s="635"/>
      <c r="I315" s="635"/>
      <c r="J315" s="635"/>
      <c r="K315" s="635"/>
      <c r="L315" s="635"/>
      <c r="M315" s="635"/>
      <c r="N315" s="635"/>
      <c r="O315" s="635"/>
      <c r="P315" s="635"/>
      <c r="Q315" s="635"/>
      <c r="R315" s="635"/>
      <c r="S315" s="635"/>
      <c r="T315" s="635"/>
      <c r="U315" s="635"/>
      <c r="V315" s="635"/>
      <c r="W315" s="635"/>
      <c r="X315" s="635"/>
      <c r="Y315" s="635"/>
      <c r="Z315" s="635"/>
    </row>
    <row r="316" spans="1:26" ht="18.75" customHeight="1">
      <c r="A316" s="635"/>
      <c r="B316" s="635"/>
      <c r="C316" s="635"/>
      <c r="D316" s="635"/>
      <c r="E316" s="635"/>
      <c r="F316" s="635"/>
      <c r="G316" s="635"/>
      <c r="H316" s="635"/>
      <c r="I316" s="635"/>
      <c r="J316" s="635"/>
      <c r="K316" s="635"/>
      <c r="L316" s="635"/>
      <c r="M316" s="635"/>
      <c r="N316" s="635"/>
      <c r="O316" s="635"/>
      <c r="P316" s="635"/>
      <c r="Q316" s="635"/>
      <c r="R316" s="635"/>
      <c r="S316" s="635"/>
      <c r="T316" s="635"/>
      <c r="U316" s="635"/>
      <c r="V316" s="635"/>
      <c r="W316" s="635"/>
      <c r="X316" s="635"/>
      <c r="Y316" s="635"/>
      <c r="Z316" s="635"/>
    </row>
    <row r="317" spans="1:26" ht="18.75" customHeight="1">
      <c r="A317" s="635"/>
      <c r="B317" s="635"/>
      <c r="C317" s="635"/>
      <c r="D317" s="635"/>
      <c r="E317" s="635"/>
      <c r="F317" s="635"/>
      <c r="G317" s="635"/>
      <c r="H317" s="635"/>
      <c r="I317" s="635"/>
      <c r="J317" s="635"/>
      <c r="K317" s="635"/>
      <c r="L317" s="635"/>
      <c r="M317" s="635"/>
      <c r="N317" s="635"/>
      <c r="O317" s="635"/>
      <c r="P317" s="635"/>
      <c r="Q317" s="635"/>
      <c r="R317" s="635"/>
      <c r="S317" s="635"/>
      <c r="T317" s="635"/>
      <c r="U317" s="635"/>
      <c r="V317" s="635"/>
      <c r="W317" s="635"/>
      <c r="X317" s="635"/>
      <c r="Y317" s="635"/>
      <c r="Z317" s="635"/>
    </row>
    <row r="318" spans="1:26" ht="18.75" customHeight="1">
      <c r="A318" s="635"/>
      <c r="B318" s="635"/>
      <c r="C318" s="635"/>
      <c r="D318" s="635"/>
      <c r="E318" s="635"/>
      <c r="F318" s="635"/>
      <c r="G318" s="635"/>
      <c r="H318" s="635"/>
      <c r="I318" s="635"/>
      <c r="J318" s="635"/>
      <c r="K318" s="635"/>
      <c r="L318" s="635"/>
      <c r="M318" s="635"/>
      <c r="N318" s="635"/>
      <c r="O318" s="635"/>
      <c r="P318" s="635"/>
      <c r="Q318" s="635"/>
      <c r="R318" s="635"/>
      <c r="S318" s="635"/>
      <c r="T318" s="635"/>
      <c r="U318" s="635"/>
      <c r="V318" s="635"/>
      <c r="W318" s="635"/>
      <c r="X318" s="635"/>
      <c r="Y318" s="635"/>
      <c r="Z318" s="635"/>
    </row>
    <row r="319" spans="1:26" ht="18.75" customHeight="1">
      <c r="A319" s="635"/>
      <c r="B319" s="635"/>
      <c r="C319" s="635"/>
      <c r="D319" s="635"/>
      <c r="E319" s="635"/>
      <c r="F319" s="635"/>
      <c r="G319" s="635"/>
      <c r="H319" s="635"/>
      <c r="I319" s="635"/>
      <c r="J319" s="635"/>
      <c r="K319" s="635"/>
      <c r="L319" s="635"/>
      <c r="M319" s="635"/>
      <c r="N319" s="635"/>
      <c r="O319" s="635"/>
      <c r="P319" s="635"/>
      <c r="Q319" s="635"/>
      <c r="R319" s="635"/>
      <c r="S319" s="635"/>
      <c r="T319" s="635"/>
      <c r="U319" s="635"/>
      <c r="V319" s="635"/>
      <c r="W319" s="635"/>
      <c r="X319" s="635"/>
      <c r="Y319" s="635"/>
      <c r="Z319" s="635"/>
    </row>
    <row r="320" spans="1:26" ht="18.75" customHeight="1">
      <c r="A320" s="635"/>
      <c r="B320" s="635"/>
      <c r="C320" s="635"/>
      <c r="D320" s="635"/>
      <c r="E320" s="635"/>
      <c r="F320" s="635"/>
      <c r="G320" s="635"/>
      <c r="H320" s="635"/>
      <c r="I320" s="635"/>
      <c r="J320" s="635"/>
      <c r="K320" s="635"/>
      <c r="L320" s="635"/>
      <c r="M320" s="635"/>
      <c r="N320" s="635"/>
      <c r="O320" s="635"/>
      <c r="P320" s="635"/>
      <c r="Q320" s="635"/>
      <c r="R320" s="635"/>
      <c r="S320" s="635"/>
      <c r="T320" s="635"/>
      <c r="U320" s="635"/>
      <c r="V320" s="635"/>
      <c r="W320" s="635"/>
      <c r="X320" s="635"/>
      <c r="Y320" s="635"/>
      <c r="Z320" s="635"/>
    </row>
    <row r="321" spans="1:26" ht="18.75" customHeight="1">
      <c r="A321" s="635"/>
      <c r="B321" s="635"/>
      <c r="C321" s="635"/>
      <c r="D321" s="635"/>
      <c r="E321" s="635"/>
      <c r="F321" s="635"/>
      <c r="G321" s="635"/>
      <c r="H321" s="635"/>
      <c r="I321" s="635"/>
      <c r="J321" s="635"/>
      <c r="K321" s="635"/>
      <c r="L321" s="635"/>
      <c r="M321" s="635"/>
      <c r="N321" s="635"/>
      <c r="O321" s="635"/>
      <c r="P321" s="635"/>
      <c r="Q321" s="635"/>
      <c r="R321" s="635"/>
      <c r="S321" s="635"/>
      <c r="T321" s="635"/>
      <c r="U321" s="635"/>
      <c r="V321" s="635"/>
      <c r="W321" s="635"/>
      <c r="X321" s="635"/>
      <c r="Y321" s="635"/>
      <c r="Z321" s="635"/>
    </row>
    <row r="322" spans="1:26" ht="18.75" customHeight="1">
      <c r="A322" s="635"/>
      <c r="B322" s="635"/>
      <c r="C322" s="635"/>
      <c r="D322" s="635"/>
      <c r="E322" s="635"/>
      <c r="F322" s="635"/>
      <c r="G322" s="635"/>
      <c r="H322" s="635"/>
      <c r="I322" s="635"/>
      <c r="J322" s="635"/>
      <c r="K322" s="635"/>
      <c r="L322" s="635"/>
      <c r="M322" s="635"/>
      <c r="N322" s="635"/>
      <c r="O322" s="635"/>
      <c r="P322" s="635"/>
      <c r="Q322" s="635"/>
      <c r="R322" s="635"/>
      <c r="S322" s="635"/>
      <c r="T322" s="635"/>
      <c r="U322" s="635"/>
      <c r="V322" s="635"/>
      <c r="W322" s="635"/>
      <c r="X322" s="635"/>
      <c r="Y322" s="635"/>
      <c r="Z322" s="635"/>
    </row>
    <row r="323" spans="1:26" ht="18.75" customHeight="1">
      <c r="A323" s="635"/>
      <c r="B323" s="635"/>
      <c r="C323" s="635"/>
      <c r="D323" s="635"/>
      <c r="E323" s="635"/>
      <c r="F323" s="635"/>
      <c r="G323" s="635"/>
      <c r="H323" s="635"/>
      <c r="I323" s="635"/>
      <c r="J323" s="635"/>
      <c r="K323" s="635"/>
      <c r="L323" s="635"/>
      <c r="M323" s="635"/>
      <c r="N323" s="635"/>
      <c r="O323" s="635"/>
      <c r="P323" s="635"/>
      <c r="Q323" s="635"/>
      <c r="R323" s="635"/>
      <c r="S323" s="635"/>
      <c r="T323" s="635"/>
      <c r="U323" s="635"/>
      <c r="V323" s="635"/>
      <c r="W323" s="635"/>
      <c r="X323" s="635"/>
      <c r="Y323" s="635"/>
      <c r="Z323" s="635"/>
    </row>
    <row r="324" spans="1:26" ht="18.75" customHeight="1">
      <c r="A324" s="635"/>
      <c r="B324" s="635"/>
      <c r="C324" s="635"/>
      <c r="D324" s="635"/>
      <c r="E324" s="635"/>
      <c r="F324" s="635"/>
      <c r="G324" s="635"/>
      <c r="H324" s="635"/>
      <c r="I324" s="635"/>
      <c r="J324" s="635"/>
      <c r="K324" s="635"/>
      <c r="L324" s="635"/>
      <c r="M324" s="635"/>
      <c r="N324" s="635"/>
      <c r="O324" s="635"/>
      <c r="P324" s="635"/>
      <c r="Q324" s="635"/>
      <c r="R324" s="635"/>
      <c r="S324" s="635"/>
      <c r="T324" s="635"/>
      <c r="U324" s="635"/>
      <c r="V324" s="635"/>
      <c r="W324" s="635"/>
      <c r="X324" s="635"/>
      <c r="Y324" s="635"/>
      <c r="Z324" s="635"/>
    </row>
    <row r="325" spans="1:26" ht="18.75" customHeight="1">
      <c r="A325" s="635"/>
      <c r="B325" s="635"/>
      <c r="C325" s="635"/>
      <c r="D325" s="635"/>
      <c r="E325" s="635"/>
      <c r="F325" s="635"/>
      <c r="G325" s="635"/>
      <c r="H325" s="635"/>
      <c r="I325" s="635"/>
      <c r="J325" s="635"/>
      <c r="K325" s="635"/>
      <c r="L325" s="635"/>
      <c r="M325" s="635"/>
      <c r="N325" s="635"/>
      <c r="O325" s="635"/>
      <c r="P325" s="635"/>
      <c r="Q325" s="635"/>
      <c r="R325" s="635"/>
      <c r="S325" s="635"/>
      <c r="T325" s="635"/>
      <c r="U325" s="635"/>
      <c r="V325" s="635"/>
      <c r="W325" s="635"/>
      <c r="X325" s="635"/>
      <c r="Y325" s="635"/>
      <c r="Z325" s="635"/>
    </row>
    <row r="326" spans="1:26" ht="18.75" customHeight="1">
      <c r="A326" s="635"/>
      <c r="B326" s="635"/>
      <c r="C326" s="635"/>
      <c r="D326" s="635"/>
      <c r="E326" s="635"/>
      <c r="F326" s="635"/>
      <c r="G326" s="635"/>
      <c r="H326" s="635"/>
      <c r="I326" s="635"/>
      <c r="J326" s="635"/>
      <c r="K326" s="635"/>
      <c r="L326" s="635"/>
      <c r="M326" s="635"/>
      <c r="N326" s="635"/>
      <c r="O326" s="635"/>
      <c r="P326" s="635"/>
      <c r="Q326" s="635"/>
      <c r="R326" s="635"/>
      <c r="S326" s="635"/>
      <c r="T326" s="635"/>
      <c r="U326" s="635"/>
      <c r="V326" s="635"/>
      <c r="W326" s="635"/>
      <c r="X326" s="635"/>
      <c r="Y326" s="635"/>
      <c r="Z326" s="635"/>
    </row>
    <row r="327" spans="1:26" ht="18.75" customHeight="1">
      <c r="A327" s="635"/>
      <c r="B327" s="635"/>
      <c r="C327" s="635"/>
      <c r="D327" s="635"/>
      <c r="E327" s="635"/>
      <c r="F327" s="635"/>
      <c r="G327" s="635"/>
      <c r="H327" s="635"/>
      <c r="I327" s="635"/>
      <c r="J327" s="635"/>
      <c r="K327" s="635"/>
      <c r="L327" s="635"/>
      <c r="M327" s="635"/>
      <c r="N327" s="635"/>
      <c r="O327" s="635"/>
      <c r="P327" s="635"/>
      <c r="Q327" s="635"/>
      <c r="R327" s="635"/>
      <c r="S327" s="635"/>
      <c r="T327" s="635"/>
      <c r="U327" s="635"/>
      <c r="V327" s="635"/>
      <c r="W327" s="635"/>
      <c r="X327" s="635"/>
      <c r="Y327" s="635"/>
      <c r="Z327" s="635"/>
    </row>
    <row r="328" spans="1:26" ht="18.75" customHeight="1">
      <c r="A328" s="635"/>
      <c r="B328" s="635"/>
      <c r="C328" s="635"/>
      <c r="D328" s="635"/>
      <c r="E328" s="635"/>
      <c r="F328" s="635"/>
      <c r="G328" s="635"/>
      <c r="H328" s="635"/>
      <c r="I328" s="635"/>
      <c r="J328" s="635"/>
      <c r="K328" s="635"/>
      <c r="L328" s="635"/>
      <c r="M328" s="635"/>
      <c r="N328" s="635"/>
      <c r="O328" s="635"/>
      <c r="P328" s="635"/>
      <c r="Q328" s="635"/>
      <c r="R328" s="635"/>
      <c r="S328" s="635"/>
      <c r="T328" s="635"/>
      <c r="U328" s="635"/>
      <c r="V328" s="635"/>
      <c r="W328" s="635"/>
      <c r="X328" s="635"/>
      <c r="Y328" s="635"/>
      <c r="Z328" s="635"/>
    </row>
    <row r="329" spans="1:26" ht="18.75" customHeight="1">
      <c r="A329" s="635"/>
      <c r="B329" s="635"/>
      <c r="C329" s="635"/>
      <c r="D329" s="635"/>
      <c r="E329" s="635"/>
      <c r="F329" s="635"/>
      <c r="G329" s="635"/>
      <c r="H329" s="635"/>
      <c r="I329" s="635"/>
      <c r="J329" s="635"/>
      <c r="K329" s="635"/>
      <c r="L329" s="635"/>
      <c r="M329" s="635"/>
      <c r="N329" s="635"/>
      <c r="O329" s="635"/>
      <c r="P329" s="635"/>
      <c r="Q329" s="635"/>
      <c r="R329" s="635"/>
      <c r="S329" s="635"/>
      <c r="T329" s="635"/>
      <c r="U329" s="635"/>
      <c r="V329" s="635"/>
      <c r="W329" s="635"/>
      <c r="X329" s="635"/>
      <c r="Y329" s="635"/>
      <c r="Z329" s="635"/>
    </row>
    <row r="330" spans="1:26" ht="18.75" customHeight="1">
      <c r="A330" s="635"/>
      <c r="B330" s="635"/>
      <c r="C330" s="635"/>
      <c r="D330" s="635"/>
      <c r="E330" s="635"/>
      <c r="F330" s="635"/>
      <c r="G330" s="635"/>
      <c r="H330" s="635"/>
      <c r="I330" s="635"/>
      <c r="J330" s="635"/>
      <c r="K330" s="635"/>
      <c r="L330" s="635"/>
      <c r="M330" s="635"/>
      <c r="N330" s="635"/>
      <c r="O330" s="635"/>
      <c r="P330" s="635"/>
      <c r="Q330" s="635"/>
      <c r="R330" s="635"/>
      <c r="S330" s="635"/>
      <c r="T330" s="635"/>
      <c r="U330" s="635"/>
      <c r="V330" s="635"/>
      <c r="W330" s="635"/>
      <c r="X330" s="635"/>
      <c r="Y330" s="635"/>
      <c r="Z330" s="635"/>
    </row>
    <row r="331" spans="1:26" ht="18.75" customHeight="1">
      <c r="A331" s="635"/>
      <c r="B331" s="635"/>
      <c r="C331" s="635"/>
      <c r="D331" s="635"/>
      <c r="E331" s="635"/>
      <c r="F331" s="635"/>
      <c r="G331" s="635"/>
      <c r="H331" s="635"/>
      <c r="I331" s="635"/>
      <c r="J331" s="635"/>
      <c r="K331" s="635"/>
      <c r="L331" s="635"/>
      <c r="M331" s="635"/>
      <c r="N331" s="635"/>
      <c r="O331" s="635"/>
      <c r="P331" s="635"/>
      <c r="Q331" s="635"/>
      <c r="R331" s="635"/>
      <c r="S331" s="635"/>
      <c r="T331" s="635"/>
      <c r="U331" s="635"/>
      <c r="V331" s="635"/>
      <c r="W331" s="635"/>
      <c r="X331" s="635"/>
      <c r="Y331" s="635"/>
      <c r="Z331" s="635"/>
    </row>
    <row r="332" spans="1:26" ht="18.75" customHeight="1">
      <c r="A332" s="635"/>
      <c r="B332" s="635"/>
      <c r="C332" s="635"/>
      <c r="D332" s="635"/>
      <c r="E332" s="635"/>
      <c r="F332" s="635"/>
      <c r="G332" s="635"/>
      <c r="H332" s="635"/>
      <c r="I332" s="635"/>
      <c r="J332" s="635"/>
      <c r="K332" s="635"/>
      <c r="L332" s="635"/>
      <c r="M332" s="635"/>
      <c r="N332" s="635"/>
      <c r="O332" s="635"/>
      <c r="P332" s="635"/>
      <c r="Q332" s="635"/>
      <c r="R332" s="635"/>
      <c r="S332" s="635"/>
      <c r="T332" s="635"/>
      <c r="U332" s="635"/>
      <c r="V332" s="635"/>
      <c r="W332" s="635"/>
      <c r="X332" s="635"/>
      <c r="Y332" s="635"/>
      <c r="Z332" s="635"/>
    </row>
    <row r="333" spans="1:26" ht="18.75" customHeight="1">
      <c r="A333" s="635"/>
      <c r="B333" s="635"/>
      <c r="C333" s="635"/>
      <c r="D333" s="635"/>
      <c r="E333" s="635"/>
      <c r="F333" s="635"/>
      <c r="G333" s="635"/>
      <c r="H333" s="635"/>
      <c r="I333" s="635"/>
      <c r="J333" s="635"/>
      <c r="K333" s="635"/>
      <c r="L333" s="635"/>
      <c r="M333" s="635"/>
      <c r="N333" s="635"/>
      <c r="O333" s="635"/>
      <c r="P333" s="635"/>
      <c r="Q333" s="635"/>
      <c r="R333" s="635"/>
      <c r="S333" s="635"/>
      <c r="T333" s="635"/>
      <c r="U333" s="635"/>
      <c r="V333" s="635"/>
      <c r="W333" s="635"/>
      <c r="X333" s="635"/>
      <c r="Y333" s="635"/>
      <c r="Z333" s="635"/>
    </row>
    <row r="334" spans="1:26" ht="18.75" customHeight="1">
      <c r="A334" s="635"/>
      <c r="B334" s="635"/>
      <c r="C334" s="635"/>
      <c r="D334" s="635"/>
      <c r="E334" s="635"/>
      <c r="F334" s="635"/>
      <c r="G334" s="635"/>
      <c r="H334" s="635"/>
      <c r="I334" s="635"/>
      <c r="J334" s="635"/>
      <c r="K334" s="635"/>
      <c r="L334" s="635"/>
      <c r="M334" s="635"/>
      <c r="N334" s="635"/>
      <c r="O334" s="635"/>
      <c r="P334" s="635"/>
      <c r="Q334" s="635"/>
      <c r="R334" s="635"/>
      <c r="S334" s="635"/>
      <c r="T334" s="635"/>
      <c r="U334" s="635"/>
      <c r="V334" s="635"/>
      <c r="W334" s="635"/>
      <c r="X334" s="635"/>
      <c r="Y334" s="635"/>
      <c r="Z334" s="635"/>
    </row>
    <row r="335" spans="1:26" ht="18.75" customHeight="1">
      <c r="A335" s="635"/>
      <c r="B335" s="635"/>
      <c r="C335" s="635"/>
      <c r="D335" s="635"/>
      <c r="E335" s="635"/>
      <c r="F335" s="635"/>
      <c r="G335" s="635"/>
      <c r="H335" s="635"/>
      <c r="I335" s="635"/>
      <c r="J335" s="635"/>
      <c r="K335" s="635"/>
      <c r="L335" s="635"/>
      <c r="M335" s="635"/>
      <c r="N335" s="635"/>
      <c r="O335" s="635"/>
      <c r="P335" s="635"/>
      <c r="Q335" s="635"/>
      <c r="R335" s="635"/>
      <c r="S335" s="635"/>
      <c r="T335" s="635"/>
      <c r="U335" s="635"/>
      <c r="V335" s="635"/>
      <c r="W335" s="635"/>
      <c r="X335" s="635"/>
      <c r="Y335" s="635"/>
      <c r="Z335" s="635"/>
    </row>
    <row r="336" spans="1:26" ht="18.75" customHeight="1">
      <c r="A336" s="635"/>
      <c r="B336" s="635"/>
      <c r="C336" s="635"/>
      <c r="D336" s="635"/>
      <c r="E336" s="635"/>
      <c r="F336" s="635"/>
      <c r="G336" s="635"/>
      <c r="H336" s="635"/>
      <c r="I336" s="635"/>
      <c r="J336" s="635"/>
      <c r="K336" s="635"/>
      <c r="L336" s="635"/>
      <c r="M336" s="635"/>
      <c r="N336" s="635"/>
      <c r="O336" s="635"/>
      <c r="P336" s="635"/>
      <c r="Q336" s="635"/>
      <c r="R336" s="635"/>
      <c r="S336" s="635"/>
      <c r="T336" s="635"/>
      <c r="U336" s="635"/>
      <c r="V336" s="635"/>
      <c r="W336" s="635"/>
      <c r="X336" s="635"/>
      <c r="Y336" s="635"/>
      <c r="Z336" s="635"/>
    </row>
    <row r="337" spans="1:26" ht="18.75" customHeight="1">
      <c r="A337" s="635"/>
      <c r="B337" s="635"/>
      <c r="C337" s="635"/>
      <c r="D337" s="635"/>
      <c r="E337" s="635"/>
      <c r="F337" s="635"/>
      <c r="G337" s="635"/>
      <c r="H337" s="635"/>
      <c r="I337" s="635"/>
      <c r="J337" s="635"/>
      <c r="K337" s="635"/>
      <c r="L337" s="635"/>
      <c r="M337" s="635"/>
      <c r="N337" s="635"/>
      <c r="O337" s="635"/>
      <c r="P337" s="635"/>
      <c r="Q337" s="635"/>
      <c r="R337" s="635"/>
      <c r="S337" s="635"/>
      <c r="T337" s="635"/>
      <c r="U337" s="635"/>
      <c r="V337" s="635"/>
      <c r="W337" s="635"/>
      <c r="X337" s="635"/>
      <c r="Y337" s="635"/>
      <c r="Z337" s="635"/>
    </row>
    <row r="338" spans="1:26" ht="18.75" customHeight="1">
      <c r="A338" s="635"/>
      <c r="B338" s="635"/>
      <c r="C338" s="635"/>
      <c r="D338" s="635"/>
      <c r="E338" s="635"/>
      <c r="F338" s="635"/>
      <c r="G338" s="635"/>
      <c r="H338" s="635"/>
      <c r="I338" s="635"/>
      <c r="J338" s="635"/>
      <c r="K338" s="635"/>
      <c r="L338" s="635"/>
      <c r="M338" s="635"/>
      <c r="N338" s="635"/>
      <c r="O338" s="635"/>
      <c r="P338" s="635"/>
      <c r="Q338" s="635"/>
      <c r="R338" s="635"/>
      <c r="S338" s="635"/>
      <c r="T338" s="635"/>
      <c r="U338" s="635"/>
      <c r="V338" s="635"/>
      <c r="W338" s="635"/>
      <c r="X338" s="635"/>
      <c r="Y338" s="635"/>
      <c r="Z338" s="635"/>
    </row>
    <row r="339" spans="1:26" ht="18.75" customHeight="1">
      <c r="A339" s="635"/>
      <c r="B339" s="635"/>
      <c r="C339" s="635"/>
      <c r="D339" s="635"/>
      <c r="E339" s="635"/>
      <c r="F339" s="635"/>
      <c r="G339" s="635"/>
      <c r="H339" s="635"/>
      <c r="I339" s="635"/>
      <c r="J339" s="635"/>
      <c r="K339" s="635"/>
      <c r="L339" s="635"/>
      <c r="M339" s="635"/>
      <c r="N339" s="635"/>
      <c r="O339" s="635"/>
      <c r="P339" s="635"/>
      <c r="Q339" s="635"/>
      <c r="R339" s="635"/>
      <c r="S339" s="635"/>
      <c r="T339" s="635"/>
      <c r="U339" s="635"/>
      <c r="V339" s="635"/>
      <c r="W339" s="635"/>
      <c r="X339" s="635"/>
      <c r="Y339" s="635"/>
      <c r="Z339" s="635"/>
    </row>
    <row r="340" spans="1:26" ht="18.75" customHeight="1">
      <c r="A340" s="635"/>
      <c r="B340" s="635"/>
      <c r="C340" s="635"/>
      <c r="D340" s="635"/>
      <c r="E340" s="635"/>
      <c r="F340" s="635"/>
      <c r="G340" s="635"/>
      <c r="H340" s="635"/>
      <c r="I340" s="635"/>
      <c r="J340" s="635"/>
      <c r="K340" s="635"/>
      <c r="L340" s="635"/>
      <c r="M340" s="635"/>
      <c r="N340" s="635"/>
      <c r="O340" s="635"/>
      <c r="P340" s="635"/>
      <c r="Q340" s="635"/>
      <c r="R340" s="635"/>
      <c r="S340" s="635"/>
      <c r="T340" s="635"/>
      <c r="U340" s="635"/>
      <c r="V340" s="635"/>
      <c r="W340" s="635"/>
      <c r="X340" s="635"/>
      <c r="Y340" s="635"/>
      <c r="Z340" s="635"/>
    </row>
    <row r="341" spans="1:26" ht="18.75" customHeight="1">
      <c r="A341" s="635"/>
      <c r="B341" s="635"/>
      <c r="C341" s="635"/>
      <c r="D341" s="635"/>
      <c r="E341" s="635"/>
      <c r="F341" s="635"/>
      <c r="G341" s="635"/>
      <c r="H341" s="635"/>
      <c r="I341" s="635"/>
      <c r="J341" s="635"/>
      <c r="K341" s="635"/>
      <c r="L341" s="635"/>
      <c r="M341" s="635"/>
      <c r="N341" s="635"/>
      <c r="O341" s="635"/>
      <c r="P341" s="635"/>
      <c r="Q341" s="635"/>
      <c r="R341" s="635"/>
      <c r="S341" s="635"/>
      <c r="T341" s="635"/>
      <c r="U341" s="635"/>
      <c r="V341" s="635"/>
      <c r="W341" s="635"/>
      <c r="X341" s="635"/>
      <c r="Y341" s="635"/>
      <c r="Z341" s="635"/>
    </row>
    <row r="342" spans="1:26" ht="18.75" customHeight="1">
      <c r="A342" s="635"/>
      <c r="B342" s="635"/>
      <c r="C342" s="635"/>
      <c r="D342" s="635"/>
      <c r="E342" s="635"/>
      <c r="F342" s="635"/>
      <c r="G342" s="635"/>
      <c r="H342" s="635"/>
      <c r="I342" s="635"/>
      <c r="J342" s="635"/>
      <c r="K342" s="635"/>
      <c r="L342" s="635"/>
      <c r="M342" s="635"/>
      <c r="N342" s="635"/>
      <c r="O342" s="635"/>
      <c r="P342" s="635"/>
      <c r="Q342" s="635"/>
      <c r="R342" s="635"/>
      <c r="S342" s="635"/>
      <c r="T342" s="635"/>
      <c r="U342" s="635"/>
      <c r="V342" s="635"/>
      <c r="W342" s="635"/>
      <c r="X342" s="635"/>
      <c r="Y342" s="635"/>
      <c r="Z342" s="635"/>
    </row>
    <row r="343" spans="1:26" ht="18.75" customHeight="1">
      <c r="A343" s="635"/>
      <c r="B343" s="635"/>
      <c r="C343" s="635"/>
      <c r="D343" s="635"/>
      <c r="E343" s="635"/>
      <c r="F343" s="635"/>
      <c r="G343" s="635"/>
      <c r="H343" s="635"/>
      <c r="I343" s="635"/>
      <c r="J343" s="635"/>
      <c r="K343" s="635"/>
      <c r="L343" s="635"/>
      <c r="M343" s="635"/>
      <c r="N343" s="635"/>
      <c r="O343" s="635"/>
      <c r="P343" s="635"/>
      <c r="Q343" s="635"/>
      <c r="R343" s="635"/>
      <c r="S343" s="635"/>
      <c r="T343" s="635"/>
      <c r="U343" s="635"/>
      <c r="V343" s="635"/>
      <c r="W343" s="635"/>
      <c r="X343" s="635"/>
      <c r="Y343" s="635"/>
      <c r="Z343" s="635"/>
    </row>
    <row r="344" spans="1:26" ht="18.75" customHeight="1">
      <c r="A344" s="635"/>
      <c r="B344" s="635"/>
      <c r="C344" s="635"/>
      <c r="D344" s="635"/>
      <c r="E344" s="635"/>
      <c r="F344" s="635"/>
      <c r="G344" s="635"/>
      <c r="H344" s="635"/>
      <c r="I344" s="635"/>
      <c r="J344" s="635"/>
      <c r="K344" s="635"/>
      <c r="L344" s="635"/>
      <c r="M344" s="635"/>
      <c r="N344" s="635"/>
      <c r="O344" s="635"/>
      <c r="P344" s="635"/>
      <c r="Q344" s="635"/>
      <c r="R344" s="635"/>
      <c r="S344" s="635"/>
      <c r="T344" s="635"/>
      <c r="U344" s="635"/>
      <c r="V344" s="635"/>
      <c r="W344" s="635"/>
      <c r="X344" s="635"/>
      <c r="Y344" s="635"/>
      <c r="Z344" s="635"/>
    </row>
    <row r="345" spans="1:26" ht="18.75" customHeight="1">
      <c r="A345" s="635"/>
      <c r="B345" s="635"/>
      <c r="C345" s="635"/>
      <c r="D345" s="635"/>
      <c r="E345" s="635"/>
      <c r="F345" s="635"/>
      <c r="G345" s="635"/>
      <c r="H345" s="635"/>
      <c r="I345" s="635"/>
      <c r="J345" s="635"/>
      <c r="K345" s="635"/>
      <c r="L345" s="635"/>
      <c r="M345" s="635"/>
      <c r="N345" s="635"/>
      <c r="O345" s="635"/>
      <c r="P345" s="635"/>
      <c r="Q345" s="635"/>
      <c r="R345" s="635"/>
      <c r="S345" s="635"/>
      <c r="T345" s="635"/>
      <c r="U345" s="635"/>
      <c r="V345" s="635"/>
      <c r="W345" s="635"/>
      <c r="X345" s="635"/>
      <c r="Y345" s="635"/>
      <c r="Z345" s="635"/>
    </row>
    <row r="346" spans="1:26" ht="18.75" customHeight="1">
      <c r="A346" s="635"/>
      <c r="B346" s="635"/>
      <c r="C346" s="635"/>
      <c r="D346" s="635"/>
      <c r="E346" s="635"/>
      <c r="F346" s="635"/>
      <c r="G346" s="635"/>
      <c r="H346" s="635"/>
      <c r="I346" s="635"/>
      <c r="J346" s="635"/>
      <c r="K346" s="635"/>
      <c r="L346" s="635"/>
      <c r="M346" s="635"/>
      <c r="N346" s="635"/>
      <c r="O346" s="635"/>
      <c r="P346" s="635"/>
      <c r="Q346" s="635"/>
      <c r="R346" s="635"/>
      <c r="S346" s="635"/>
      <c r="T346" s="635"/>
      <c r="U346" s="635"/>
      <c r="V346" s="635"/>
      <c r="W346" s="635"/>
      <c r="X346" s="635"/>
      <c r="Y346" s="635"/>
      <c r="Z346" s="635"/>
    </row>
    <row r="347" spans="1:26" ht="18.75" customHeight="1">
      <c r="A347" s="635"/>
      <c r="B347" s="635"/>
      <c r="C347" s="635"/>
      <c r="D347" s="635"/>
      <c r="E347" s="635"/>
      <c r="F347" s="635"/>
      <c r="G347" s="635"/>
      <c r="H347" s="635"/>
      <c r="I347" s="635"/>
      <c r="J347" s="635"/>
      <c r="K347" s="635"/>
      <c r="L347" s="635"/>
      <c r="M347" s="635"/>
      <c r="N347" s="635"/>
      <c r="O347" s="635"/>
      <c r="P347" s="635"/>
      <c r="Q347" s="635"/>
      <c r="R347" s="635"/>
      <c r="S347" s="635"/>
      <c r="T347" s="635"/>
      <c r="U347" s="635"/>
      <c r="V347" s="635"/>
      <c r="W347" s="635"/>
      <c r="X347" s="635"/>
      <c r="Y347" s="635"/>
      <c r="Z347" s="635"/>
    </row>
    <row r="348" spans="1:26" ht="18.75" customHeight="1">
      <c r="A348" s="635"/>
      <c r="B348" s="635"/>
      <c r="C348" s="635"/>
      <c r="D348" s="635"/>
      <c r="E348" s="635"/>
      <c r="F348" s="635"/>
      <c r="G348" s="635"/>
      <c r="H348" s="635"/>
      <c r="I348" s="635"/>
      <c r="J348" s="635"/>
      <c r="K348" s="635"/>
      <c r="L348" s="635"/>
      <c r="M348" s="635"/>
      <c r="N348" s="635"/>
      <c r="O348" s="635"/>
      <c r="P348" s="635"/>
      <c r="Q348" s="635"/>
      <c r="R348" s="635"/>
      <c r="S348" s="635"/>
      <c r="T348" s="635"/>
      <c r="U348" s="635"/>
      <c r="V348" s="635"/>
      <c r="W348" s="635"/>
      <c r="X348" s="635"/>
      <c r="Y348" s="635"/>
      <c r="Z348" s="635"/>
    </row>
    <row r="349" spans="1:26" ht="18.75" customHeight="1">
      <c r="A349" s="635"/>
      <c r="B349" s="635"/>
      <c r="C349" s="635"/>
      <c r="D349" s="635"/>
      <c r="E349" s="635"/>
      <c r="F349" s="635"/>
      <c r="G349" s="635"/>
      <c r="H349" s="635"/>
      <c r="I349" s="635"/>
      <c r="J349" s="635"/>
      <c r="K349" s="635"/>
      <c r="L349" s="635"/>
      <c r="M349" s="635"/>
      <c r="N349" s="635"/>
      <c r="O349" s="635"/>
      <c r="P349" s="635"/>
      <c r="Q349" s="635"/>
      <c r="R349" s="635"/>
      <c r="S349" s="635"/>
      <c r="T349" s="635"/>
      <c r="U349" s="635"/>
      <c r="V349" s="635"/>
      <c r="W349" s="635"/>
      <c r="X349" s="635"/>
      <c r="Y349" s="635"/>
      <c r="Z349" s="635"/>
    </row>
    <row r="350" spans="1:26" ht="18.75" customHeight="1">
      <c r="A350" s="635"/>
      <c r="B350" s="635"/>
      <c r="C350" s="635"/>
      <c r="D350" s="635"/>
      <c r="E350" s="635"/>
      <c r="F350" s="635"/>
      <c r="G350" s="635"/>
      <c r="H350" s="635"/>
      <c r="I350" s="635"/>
      <c r="J350" s="635"/>
      <c r="K350" s="635"/>
      <c r="L350" s="635"/>
      <c r="M350" s="635"/>
      <c r="N350" s="635"/>
      <c r="O350" s="635"/>
      <c r="P350" s="635"/>
      <c r="Q350" s="635"/>
      <c r="R350" s="635"/>
      <c r="S350" s="635"/>
      <c r="T350" s="635"/>
      <c r="U350" s="635"/>
      <c r="V350" s="635"/>
      <c r="W350" s="635"/>
      <c r="X350" s="635"/>
      <c r="Y350" s="635"/>
      <c r="Z350" s="635"/>
    </row>
    <row r="351" spans="1:26" ht="18.75" customHeight="1">
      <c r="A351" s="635"/>
      <c r="B351" s="635"/>
      <c r="C351" s="635"/>
      <c r="D351" s="635"/>
      <c r="E351" s="635"/>
      <c r="F351" s="635"/>
      <c r="G351" s="635"/>
      <c r="H351" s="635"/>
      <c r="I351" s="635"/>
      <c r="J351" s="635"/>
      <c r="K351" s="635"/>
      <c r="L351" s="635"/>
      <c r="M351" s="635"/>
      <c r="N351" s="635"/>
      <c r="O351" s="635"/>
      <c r="P351" s="635"/>
      <c r="Q351" s="635"/>
      <c r="R351" s="635"/>
      <c r="S351" s="635"/>
      <c r="T351" s="635"/>
      <c r="U351" s="635"/>
      <c r="V351" s="635"/>
      <c r="W351" s="635"/>
      <c r="X351" s="635"/>
      <c r="Y351" s="635"/>
      <c r="Z351" s="635"/>
    </row>
    <row r="352" spans="1:26" ht="18.75" customHeight="1">
      <c r="A352" s="635"/>
      <c r="B352" s="635"/>
      <c r="C352" s="635"/>
      <c r="D352" s="635"/>
      <c r="E352" s="635"/>
      <c r="F352" s="635"/>
      <c r="G352" s="635"/>
      <c r="H352" s="635"/>
      <c r="I352" s="635"/>
      <c r="J352" s="635"/>
      <c r="K352" s="635"/>
      <c r="L352" s="635"/>
      <c r="M352" s="635"/>
      <c r="N352" s="635"/>
      <c r="O352" s="635"/>
      <c r="P352" s="635"/>
      <c r="Q352" s="635"/>
      <c r="R352" s="635"/>
      <c r="S352" s="635"/>
      <c r="T352" s="635"/>
      <c r="U352" s="635"/>
      <c r="V352" s="635"/>
      <c r="W352" s="635"/>
      <c r="X352" s="635"/>
      <c r="Y352" s="635"/>
      <c r="Z352" s="635"/>
    </row>
    <row r="353" spans="1:26" ht="18.75" customHeight="1">
      <c r="A353" s="635"/>
      <c r="B353" s="635"/>
      <c r="C353" s="635"/>
      <c r="D353" s="635"/>
      <c r="E353" s="635"/>
      <c r="F353" s="635"/>
      <c r="G353" s="635"/>
      <c r="H353" s="635"/>
      <c r="I353" s="635"/>
      <c r="J353" s="635"/>
      <c r="K353" s="635"/>
      <c r="L353" s="635"/>
      <c r="M353" s="635"/>
      <c r="N353" s="635"/>
      <c r="O353" s="635"/>
      <c r="P353" s="635"/>
      <c r="Q353" s="635"/>
      <c r="R353" s="635"/>
      <c r="S353" s="635"/>
      <c r="T353" s="635"/>
      <c r="U353" s="635"/>
      <c r="V353" s="635"/>
      <c r="W353" s="635"/>
      <c r="X353" s="635"/>
      <c r="Y353" s="635"/>
      <c r="Z353" s="635"/>
    </row>
    <row r="354" spans="1:26" ht="18.75" customHeight="1">
      <c r="A354" s="635"/>
      <c r="B354" s="635"/>
      <c r="C354" s="635"/>
      <c r="D354" s="635"/>
      <c r="E354" s="635"/>
      <c r="F354" s="635"/>
      <c r="G354" s="635"/>
      <c r="H354" s="635"/>
      <c r="I354" s="635"/>
      <c r="J354" s="635"/>
      <c r="K354" s="635"/>
      <c r="L354" s="635"/>
      <c r="M354" s="635"/>
      <c r="N354" s="635"/>
      <c r="O354" s="635"/>
      <c r="P354" s="635"/>
      <c r="Q354" s="635"/>
      <c r="R354" s="635"/>
      <c r="S354" s="635"/>
      <c r="T354" s="635"/>
      <c r="U354" s="635"/>
      <c r="V354" s="635"/>
      <c r="W354" s="635"/>
      <c r="X354" s="635"/>
      <c r="Y354" s="635"/>
      <c r="Z354" s="635"/>
    </row>
    <row r="355" spans="1:26" ht="18.75" customHeight="1">
      <c r="A355" s="635"/>
      <c r="B355" s="635"/>
      <c r="C355" s="635"/>
      <c r="D355" s="635"/>
      <c r="E355" s="635"/>
      <c r="F355" s="635"/>
      <c r="G355" s="635"/>
      <c r="H355" s="635"/>
      <c r="I355" s="635"/>
      <c r="J355" s="635"/>
      <c r="K355" s="635"/>
      <c r="L355" s="635"/>
      <c r="M355" s="635"/>
      <c r="N355" s="635"/>
      <c r="O355" s="635"/>
      <c r="P355" s="635"/>
      <c r="Q355" s="635"/>
      <c r="R355" s="635"/>
      <c r="S355" s="635"/>
      <c r="T355" s="635"/>
      <c r="U355" s="635"/>
      <c r="V355" s="635"/>
      <c r="W355" s="635"/>
      <c r="X355" s="635"/>
      <c r="Y355" s="635"/>
      <c r="Z355" s="635"/>
    </row>
    <row r="356" spans="1:26" ht="18.75" customHeight="1">
      <c r="A356" s="635"/>
      <c r="B356" s="635"/>
      <c r="C356" s="635"/>
      <c r="D356" s="635"/>
      <c r="E356" s="635"/>
      <c r="F356" s="635"/>
      <c r="G356" s="635"/>
      <c r="H356" s="635"/>
      <c r="I356" s="635"/>
      <c r="J356" s="635"/>
      <c r="K356" s="635"/>
      <c r="L356" s="635"/>
      <c r="M356" s="635"/>
      <c r="N356" s="635"/>
      <c r="O356" s="635"/>
      <c r="P356" s="635"/>
      <c r="Q356" s="635"/>
      <c r="R356" s="635"/>
      <c r="S356" s="635"/>
      <c r="T356" s="635"/>
      <c r="U356" s="635"/>
      <c r="V356" s="635"/>
      <c r="W356" s="635"/>
      <c r="X356" s="635"/>
      <c r="Y356" s="635"/>
      <c r="Z356" s="635"/>
    </row>
    <row r="357" spans="1:26" ht="18.75" customHeight="1">
      <c r="A357" s="635"/>
      <c r="B357" s="635"/>
      <c r="C357" s="635"/>
      <c r="D357" s="635"/>
      <c r="E357" s="635"/>
      <c r="F357" s="635"/>
      <c r="G357" s="635"/>
      <c r="H357" s="635"/>
      <c r="I357" s="635"/>
      <c r="J357" s="635"/>
      <c r="K357" s="635"/>
      <c r="L357" s="635"/>
      <c r="M357" s="635"/>
      <c r="N357" s="635"/>
      <c r="O357" s="635"/>
      <c r="P357" s="635"/>
      <c r="Q357" s="635"/>
      <c r="R357" s="635"/>
      <c r="S357" s="635"/>
      <c r="T357" s="635"/>
      <c r="U357" s="635"/>
      <c r="V357" s="635"/>
      <c r="W357" s="635"/>
      <c r="X357" s="635"/>
      <c r="Y357" s="635"/>
      <c r="Z357" s="635"/>
    </row>
    <row r="358" spans="1:26" ht="18.75" customHeight="1">
      <c r="A358" s="635"/>
      <c r="B358" s="635"/>
      <c r="C358" s="635"/>
      <c r="D358" s="635"/>
      <c r="E358" s="635"/>
      <c r="F358" s="635"/>
      <c r="G358" s="635"/>
      <c r="H358" s="635"/>
      <c r="I358" s="635"/>
      <c r="J358" s="635"/>
      <c r="K358" s="635"/>
      <c r="L358" s="635"/>
      <c r="M358" s="635"/>
      <c r="N358" s="635"/>
      <c r="O358" s="635"/>
      <c r="P358" s="635"/>
      <c r="Q358" s="635"/>
      <c r="R358" s="635"/>
      <c r="S358" s="635"/>
      <c r="T358" s="635"/>
      <c r="U358" s="635"/>
      <c r="V358" s="635"/>
      <c r="W358" s="635"/>
      <c r="X358" s="635"/>
      <c r="Y358" s="635"/>
      <c r="Z358" s="635"/>
    </row>
    <row r="359" spans="1:26" ht="18.75" customHeight="1">
      <c r="A359" s="635"/>
      <c r="B359" s="635"/>
      <c r="C359" s="635"/>
      <c r="D359" s="635"/>
      <c r="E359" s="635"/>
      <c r="F359" s="635"/>
      <c r="G359" s="635"/>
      <c r="H359" s="635"/>
      <c r="I359" s="635"/>
      <c r="J359" s="635"/>
      <c r="K359" s="635"/>
      <c r="L359" s="635"/>
      <c r="M359" s="635"/>
      <c r="N359" s="635"/>
      <c r="O359" s="635"/>
      <c r="P359" s="635"/>
      <c r="Q359" s="635"/>
      <c r="R359" s="635"/>
      <c r="S359" s="635"/>
      <c r="T359" s="635"/>
      <c r="U359" s="635"/>
      <c r="V359" s="635"/>
      <c r="W359" s="635"/>
      <c r="X359" s="635"/>
      <c r="Y359" s="635"/>
      <c r="Z359" s="635"/>
    </row>
    <row r="360" spans="1:26" ht="18.75" customHeight="1">
      <c r="A360" s="635"/>
      <c r="B360" s="635"/>
      <c r="C360" s="635"/>
      <c r="D360" s="635"/>
      <c r="E360" s="635"/>
      <c r="F360" s="635"/>
      <c r="G360" s="635"/>
      <c r="H360" s="635"/>
      <c r="I360" s="635"/>
      <c r="J360" s="635"/>
      <c r="K360" s="635"/>
      <c r="L360" s="635"/>
      <c r="M360" s="635"/>
      <c r="N360" s="635"/>
      <c r="O360" s="635"/>
      <c r="P360" s="635"/>
      <c r="Q360" s="635"/>
      <c r="R360" s="635"/>
      <c r="S360" s="635"/>
      <c r="T360" s="635"/>
      <c r="U360" s="635"/>
      <c r="V360" s="635"/>
      <c r="W360" s="635"/>
      <c r="X360" s="635"/>
      <c r="Y360" s="635"/>
      <c r="Z360" s="635"/>
    </row>
    <row r="361" spans="1:26" ht="18.75" customHeight="1">
      <c r="A361" s="635"/>
      <c r="B361" s="635"/>
      <c r="C361" s="635"/>
      <c r="D361" s="635"/>
      <c r="E361" s="635"/>
      <c r="F361" s="635"/>
      <c r="G361" s="635"/>
      <c r="H361" s="635"/>
      <c r="I361" s="635"/>
      <c r="J361" s="635"/>
      <c r="K361" s="635"/>
      <c r="L361" s="635"/>
      <c r="M361" s="635"/>
      <c r="N361" s="635"/>
      <c r="O361" s="635"/>
      <c r="P361" s="635"/>
      <c r="Q361" s="635"/>
      <c r="R361" s="635"/>
      <c r="S361" s="635"/>
      <c r="T361" s="635"/>
      <c r="U361" s="635"/>
      <c r="V361" s="635"/>
      <c r="W361" s="635"/>
      <c r="X361" s="635"/>
      <c r="Y361" s="635"/>
      <c r="Z361" s="635"/>
    </row>
    <row r="362" spans="1:26" ht="18.75" customHeight="1">
      <c r="A362" s="635"/>
      <c r="B362" s="635"/>
      <c r="C362" s="635"/>
      <c r="D362" s="635"/>
      <c r="E362" s="635"/>
      <c r="F362" s="635"/>
      <c r="G362" s="635"/>
      <c r="H362" s="635"/>
      <c r="I362" s="635"/>
      <c r="J362" s="635"/>
      <c r="K362" s="635"/>
      <c r="L362" s="635"/>
      <c r="M362" s="635"/>
      <c r="N362" s="635"/>
      <c r="O362" s="635"/>
      <c r="P362" s="635"/>
      <c r="Q362" s="635"/>
      <c r="R362" s="635"/>
      <c r="S362" s="635"/>
      <c r="T362" s="635"/>
      <c r="U362" s="635"/>
      <c r="V362" s="635"/>
      <c r="W362" s="635"/>
      <c r="X362" s="635"/>
      <c r="Y362" s="635"/>
      <c r="Z362" s="635"/>
    </row>
    <row r="363" spans="1:26" ht="18.75" customHeight="1">
      <c r="A363" s="635"/>
      <c r="B363" s="635"/>
      <c r="C363" s="635"/>
      <c r="D363" s="635"/>
      <c r="E363" s="635"/>
      <c r="F363" s="635"/>
      <c r="G363" s="635"/>
      <c r="H363" s="635"/>
      <c r="I363" s="635"/>
      <c r="J363" s="635"/>
      <c r="K363" s="635"/>
      <c r="L363" s="635"/>
      <c r="M363" s="635"/>
      <c r="N363" s="635"/>
      <c r="O363" s="635"/>
      <c r="P363" s="635"/>
      <c r="Q363" s="635"/>
      <c r="R363" s="635"/>
      <c r="S363" s="635"/>
      <c r="T363" s="635"/>
      <c r="U363" s="635"/>
      <c r="V363" s="635"/>
      <c r="W363" s="635"/>
      <c r="X363" s="635"/>
      <c r="Y363" s="635"/>
      <c r="Z363" s="635"/>
    </row>
    <row r="364" spans="1:26" ht="18.75" customHeight="1">
      <c r="A364" s="635"/>
      <c r="B364" s="635"/>
      <c r="C364" s="635"/>
      <c r="D364" s="635"/>
      <c r="E364" s="635"/>
      <c r="F364" s="635"/>
      <c r="G364" s="635"/>
      <c r="H364" s="635"/>
      <c r="I364" s="635"/>
      <c r="J364" s="635"/>
      <c r="K364" s="635"/>
      <c r="L364" s="635"/>
      <c r="M364" s="635"/>
      <c r="N364" s="635"/>
      <c r="O364" s="635"/>
      <c r="P364" s="635"/>
      <c r="Q364" s="635"/>
      <c r="R364" s="635"/>
      <c r="S364" s="635"/>
      <c r="T364" s="635"/>
      <c r="U364" s="635"/>
      <c r="V364" s="635"/>
      <c r="W364" s="635"/>
      <c r="X364" s="635"/>
      <c r="Y364" s="635"/>
      <c r="Z364" s="635"/>
    </row>
    <row r="365" spans="1:26" ht="18.75" customHeight="1">
      <c r="A365" s="635"/>
      <c r="B365" s="635"/>
      <c r="C365" s="635"/>
      <c r="D365" s="635"/>
      <c r="E365" s="635"/>
      <c r="F365" s="635"/>
      <c r="G365" s="635"/>
      <c r="H365" s="635"/>
      <c r="I365" s="635"/>
      <c r="J365" s="635"/>
      <c r="K365" s="635"/>
      <c r="L365" s="635"/>
      <c r="M365" s="635"/>
      <c r="N365" s="635"/>
      <c r="O365" s="635"/>
      <c r="P365" s="635"/>
      <c r="Q365" s="635"/>
      <c r="R365" s="635"/>
      <c r="S365" s="635"/>
      <c r="T365" s="635"/>
      <c r="U365" s="635"/>
      <c r="V365" s="635"/>
      <c r="W365" s="635"/>
      <c r="X365" s="635"/>
      <c r="Y365" s="635"/>
      <c r="Z365" s="635"/>
    </row>
    <row r="366" spans="1:26" ht="18.75" customHeight="1">
      <c r="A366" s="635"/>
      <c r="B366" s="635"/>
      <c r="C366" s="635"/>
      <c r="D366" s="635"/>
      <c r="E366" s="635"/>
      <c r="F366" s="635"/>
      <c r="G366" s="635"/>
      <c r="H366" s="635"/>
      <c r="I366" s="635"/>
      <c r="J366" s="635"/>
      <c r="K366" s="635"/>
      <c r="L366" s="635"/>
      <c r="M366" s="635"/>
      <c r="N366" s="635"/>
      <c r="O366" s="635"/>
      <c r="P366" s="635"/>
      <c r="Q366" s="635"/>
      <c r="R366" s="635"/>
      <c r="S366" s="635"/>
      <c r="T366" s="635"/>
      <c r="U366" s="635"/>
      <c r="V366" s="635"/>
      <c r="W366" s="635"/>
      <c r="X366" s="635"/>
      <c r="Y366" s="635"/>
      <c r="Z366" s="635"/>
    </row>
    <row r="367" spans="1:26" ht="18.75" customHeight="1">
      <c r="A367" s="635"/>
      <c r="B367" s="635"/>
      <c r="C367" s="635"/>
      <c r="D367" s="635"/>
      <c r="E367" s="635"/>
      <c r="F367" s="635"/>
      <c r="G367" s="635"/>
      <c r="H367" s="635"/>
      <c r="I367" s="635"/>
      <c r="J367" s="635"/>
      <c r="K367" s="635"/>
      <c r="L367" s="635"/>
      <c r="M367" s="635"/>
      <c r="N367" s="635"/>
      <c r="O367" s="635"/>
      <c r="P367" s="635"/>
      <c r="Q367" s="635"/>
      <c r="R367" s="635"/>
      <c r="S367" s="635"/>
      <c r="T367" s="635"/>
      <c r="U367" s="635"/>
      <c r="V367" s="635"/>
      <c r="W367" s="635"/>
      <c r="X367" s="635"/>
      <c r="Y367" s="635"/>
      <c r="Z367" s="635"/>
    </row>
    <row r="368" spans="1:26" ht="18.75" customHeight="1">
      <c r="A368" s="635"/>
      <c r="B368" s="635"/>
      <c r="C368" s="635"/>
      <c r="D368" s="635"/>
      <c r="E368" s="635"/>
      <c r="F368" s="635"/>
      <c r="G368" s="635"/>
      <c r="H368" s="635"/>
      <c r="I368" s="635"/>
      <c r="J368" s="635"/>
      <c r="K368" s="635"/>
      <c r="L368" s="635"/>
      <c r="M368" s="635"/>
      <c r="N368" s="635"/>
      <c r="O368" s="635"/>
      <c r="P368" s="635"/>
      <c r="Q368" s="635"/>
      <c r="R368" s="635"/>
      <c r="S368" s="635"/>
      <c r="T368" s="635"/>
      <c r="U368" s="635"/>
      <c r="V368" s="635"/>
      <c r="W368" s="635"/>
      <c r="X368" s="635"/>
      <c r="Y368" s="635"/>
      <c r="Z368" s="635"/>
    </row>
    <row r="369" spans="1:26" ht="18.75" customHeight="1">
      <c r="A369" s="635"/>
      <c r="B369" s="635"/>
      <c r="C369" s="635"/>
      <c r="D369" s="635"/>
      <c r="E369" s="635"/>
      <c r="F369" s="635"/>
      <c r="G369" s="635"/>
      <c r="H369" s="635"/>
      <c r="I369" s="635"/>
      <c r="J369" s="635"/>
      <c r="K369" s="635"/>
      <c r="L369" s="635"/>
      <c r="M369" s="635"/>
      <c r="N369" s="635"/>
      <c r="O369" s="635"/>
      <c r="P369" s="635"/>
      <c r="Q369" s="635"/>
      <c r="R369" s="635"/>
      <c r="S369" s="635"/>
      <c r="T369" s="635"/>
      <c r="U369" s="635"/>
      <c r="V369" s="635"/>
      <c r="W369" s="635"/>
      <c r="X369" s="635"/>
      <c r="Y369" s="635"/>
      <c r="Z369" s="635"/>
    </row>
    <row r="370" spans="1:26" ht="18.75" customHeight="1">
      <c r="A370" s="635"/>
      <c r="B370" s="635"/>
      <c r="C370" s="635"/>
      <c r="D370" s="635"/>
      <c r="E370" s="635"/>
      <c r="F370" s="635"/>
      <c r="G370" s="635"/>
      <c r="H370" s="635"/>
      <c r="I370" s="635"/>
      <c r="J370" s="635"/>
      <c r="K370" s="635"/>
      <c r="L370" s="635"/>
      <c r="M370" s="635"/>
      <c r="N370" s="635"/>
      <c r="O370" s="635"/>
      <c r="P370" s="635"/>
      <c r="Q370" s="635"/>
      <c r="R370" s="635"/>
      <c r="S370" s="635"/>
      <c r="T370" s="635"/>
      <c r="U370" s="635"/>
      <c r="V370" s="635"/>
      <c r="W370" s="635"/>
      <c r="X370" s="635"/>
      <c r="Y370" s="635"/>
      <c r="Z370" s="635"/>
    </row>
    <row r="371" spans="1:26" ht="18.75" customHeight="1">
      <c r="A371" s="635"/>
      <c r="B371" s="635"/>
      <c r="C371" s="635"/>
      <c r="D371" s="635"/>
      <c r="E371" s="635"/>
      <c r="F371" s="635"/>
      <c r="G371" s="635"/>
      <c r="H371" s="635"/>
      <c r="I371" s="635"/>
      <c r="J371" s="635"/>
      <c r="K371" s="635"/>
      <c r="L371" s="635"/>
      <c r="M371" s="635"/>
      <c r="N371" s="635"/>
      <c r="O371" s="635"/>
      <c r="P371" s="635"/>
      <c r="Q371" s="635"/>
      <c r="R371" s="635"/>
      <c r="S371" s="635"/>
      <c r="T371" s="635"/>
      <c r="U371" s="635"/>
      <c r="V371" s="635"/>
      <c r="W371" s="635"/>
      <c r="X371" s="635"/>
      <c r="Y371" s="635"/>
      <c r="Z371" s="635"/>
    </row>
    <row r="372" spans="1:26" ht="18.75" customHeight="1">
      <c r="A372" s="635"/>
      <c r="B372" s="635"/>
      <c r="C372" s="635"/>
      <c r="D372" s="635"/>
      <c r="E372" s="635"/>
      <c r="F372" s="635"/>
      <c r="G372" s="635"/>
      <c r="H372" s="635"/>
      <c r="I372" s="635"/>
      <c r="J372" s="635"/>
      <c r="K372" s="635"/>
      <c r="L372" s="635"/>
      <c r="M372" s="635"/>
      <c r="N372" s="635"/>
      <c r="O372" s="635"/>
      <c r="P372" s="635"/>
      <c r="Q372" s="635"/>
      <c r="R372" s="635"/>
      <c r="S372" s="635"/>
      <c r="T372" s="635"/>
      <c r="U372" s="635"/>
      <c r="V372" s="635"/>
      <c r="W372" s="635"/>
      <c r="X372" s="635"/>
      <c r="Y372" s="635"/>
      <c r="Z372" s="635"/>
    </row>
    <row r="373" spans="1:26" ht="18.75" customHeight="1">
      <c r="A373" s="635"/>
      <c r="B373" s="635"/>
      <c r="C373" s="635"/>
      <c r="D373" s="635"/>
      <c r="E373" s="635"/>
      <c r="F373" s="635"/>
      <c r="G373" s="635"/>
      <c r="H373" s="635"/>
      <c r="I373" s="635"/>
      <c r="J373" s="635"/>
      <c r="K373" s="635"/>
      <c r="L373" s="635"/>
      <c r="M373" s="635"/>
      <c r="N373" s="635"/>
      <c r="O373" s="635"/>
      <c r="P373" s="635"/>
      <c r="Q373" s="635"/>
      <c r="R373" s="635"/>
      <c r="S373" s="635"/>
      <c r="T373" s="635"/>
      <c r="U373" s="635"/>
      <c r="V373" s="635"/>
      <c r="W373" s="635"/>
      <c r="X373" s="635"/>
      <c r="Y373" s="635"/>
      <c r="Z373" s="635"/>
    </row>
    <row r="374" spans="1:26" ht="18.75" customHeight="1">
      <c r="A374" s="635"/>
      <c r="B374" s="635"/>
      <c r="C374" s="635"/>
      <c r="D374" s="635"/>
      <c r="E374" s="635"/>
      <c r="F374" s="635"/>
      <c r="G374" s="635"/>
      <c r="H374" s="635"/>
      <c r="I374" s="635"/>
      <c r="J374" s="635"/>
      <c r="K374" s="635"/>
      <c r="L374" s="635"/>
      <c r="M374" s="635"/>
      <c r="N374" s="635"/>
      <c r="O374" s="635"/>
      <c r="P374" s="635"/>
      <c r="Q374" s="635"/>
      <c r="R374" s="635"/>
      <c r="S374" s="635"/>
      <c r="T374" s="635"/>
      <c r="U374" s="635"/>
      <c r="V374" s="635"/>
      <c r="W374" s="635"/>
      <c r="X374" s="635"/>
      <c r="Y374" s="635"/>
      <c r="Z374" s="635"/>
    </row>
    <row r="375" spans="1:26" ht="18.75" customHeight="1">
      <c r="A375" s="635"/>
      <c r="B375" s="635"/>
      <c r="C375" s="635"/>
      <c r="D375" s="635"/>
      <c r="E375" s="635"/>
      <c r="F375" s="635"/>
      <c r="G375" s="635"/>
      <c r="H375" s="635"/>
      <c r="I375" s="635"/>
      <c r="J375" s="635"/>
      <c r="K375" s="635"/>
      <c r="L375" s="635"/>
      <c r="M375" s="635"/>
      <c r="N375" s="635"/>
      <c r="O375" s="635"/>
      <c r="P375" s="635"/>
      <c r="Q375" s="635"/>
      <c r="R375" s="635"/>
      <c r="S375" s="635"/>
      <c r="T375" s="635"/>
      <c r="U375" s="635"/>
      <c r="V375" s="635"/>
      <c r="W375" s="635"/>
      <c r="X375" s="635"/>
      <c r="Y375" s="635"/>
      <c r="Z375" s="635"/>
    </row>
    <row r="376" spans="1:26" ht="18.75" customHeight="1">
      <c r="A376" s="635"/>
      <c r="B376" s="635"/>
      <c r="C376" s="635"/>
      <c r="D376" s="635"/>
      <c r="E376" s="635"/>
      <c r="F376" s="635"/>
      <c r="G376" s="635"/>
      <c r="H376" s="635"/>
      <c r="I376" s="635"/>
      <c r="J376" s="635"/>
      <c r="K376" s="635"/>
      <c r="L376" s="635"/>
      <c r="M376" s="635"/>
      <c r="N376" s="635"/>
      <c r="O376" s="635"/>
      <c r="P376" s="635"/>
      <c r="Q376" s="635"/>
      <c r="R376" s="635"/>
      <c r="S376" s="635"/>
      <c r="T376" s="635"/>
      <c r="U376" s="635"/>
      <c r="V376" s="635"/>
      <c r="W376" s="635"/>
      <c r="X376" s="635"/>
      <c r="Y376" s="635"/>
      <c r="Z376" s="635"/>
    </row>
    <row r="377" spans="1:26" ht="18.75" customHeight="1">
      <c r="A377" s="635"/>
      <c r="B377" s="635"/>
      <c r="C377" s="635"/>
      <c r="D377" s="635"/>
      <c r="E377" s="635"/>
      <c r="F377" s="635"/>
      <c r="G377" s="635"/>
      <c r="H377" s="635"/>
      <c r="I377" s="635"/>
      <c r="J377" s="635"/>
      <c r="K377" s="635"/>
      <c r="L377" s="635"/>
      <c r="M377" s="635"/>
      <c r="N377" s="635"/>
      <c r="O377" s="635"/>
      <c r="P377" s="635"/>
      <c r="Q377" s="635"/>
      <c r="R377" s="635"/>
      <c r="S377" s="635"/>
      <c r="T377" s="635"/>
      <c r="U377" s="635"/>
      <c r="V377" s="635"/>
      <c r="W377" s="635"/>
      <c r="X377" s="635"/>
      <c r="Y377" s="635"/>
      <c r="Z377" s="635"/>
    </row>
    <row r="378" spans="1:26" ht="18.75" customHeight="1">
      <c r="A378" s="635"/>
      <c r="B378" s="635"/>
      <c r="C378" s="635"/>
      <c r="D378" s="635"/>
      <c r="E378" s="635"/>
      <c r="F378" s="635"/>
      <c r="G378" s="635"/>
      <c r="H378" s="635"/>
      <c r="I378" s="635"/>
      <c r="J378" s="635"/>
      <c r="K378" s="635"/>
      <c r="L378" s="635"/>
      <c r="M378" s="635"/>
      <c r="N378" s="635"/>
      <c r="O378" s="635"/>
      <c r="P378" s="635"/>
      <c r="Q378" s="635"/>
      <c r="R378" s="635"/>
      <c r="S378" s="635"/>
      <c r="T378" s="635"/>
      <c r="U378" s="635"/>
      <c r="V378" s="635"/>
      <c r="W378" s="635"/>
      <c r="X378" s="635"/>
      <c r="Y378" s="635"/>
      <c r="Z378" s="635"/>
    </row>
    <row r="379" spans="1:26" ht="18.75" customHeight="1">
      <c r="A379" s="635"/>
      <c r="B379" s="635"/>
      <c r="C379" s="635"/>
      <c r="D379" s="635"/>
      <c r="E379" s="635"/>
      <c r="F379" s="635"/>
      <c r="G379" s="635"/>
      <c r="H379" s="635"/>
      <c r="I379" s="635"/>
      <c r="J379" s="635"/>
      <c r="K379" s="635"/>
      <c r="L379" s="635"/>
      <c r="M379" s="635"/>
      <c r="N379" s="635"/>
      <c r="O379" s="635"/>
      <c r="P379" s="635"/>
      <c r="Q379" s="635"/>
      <c r="R379" s="635"/>
      <c r="S379" s="635"/>
      <c r="T379" s="635"/>
      <c r="U379" s="635"/>
      <c r="V379" s="635"/>
      <c r="W379" s="635"/>
      <c r="X379" s="635"/>
      <c r="Y379" s="635"/>
      <c r="Z379" s="635"/>
    </row>
    <row r="380" spans="1:26" ht="18.75" customHeight="1">
      <c r="A380" s="635"/>
      <c r="B380" s="635"/>
      <c r="C380" s="635"/>
      <c r="D380" s="635"/>
      <c r="E380" s="635"/>
      <c r="F380" s="635"/>
      <c r="G380" s="635"/>
      <c r="H380" s="635"/>
      <c r="I380" s="635"/>
      <c r="J380" s="635"/>
      <c r="K380" s="635"/>
      <c r="L380" s="635"/>
      <c r="M380" s="635"/>
      <c r="N380" s="635"/>
      <c r="O380" s="635"/>
      <c r="P380" s="635"/>
      <c r="Q380" s="635"/>
      <c r="R380" s="635"/>
      <c r="S380" s="635"/>
      <c r="T380" s="635"/>
      <c r="U380" s="635"/>
      <c r="V380" s="635"/>
      <c r="W380" s="635"/>
      <c r="X380" s="635"/>
      <c r="Y380" s="635"/>
      <c r="Z380" s="635"/>
    </row>
    <row r="381" spans="1:26" ht="18.75" customHeight="1">
      <c r="A381" s="635"/>
      <c r="B381" s="635"/>
      <c r="C381" s="635"/>
      <c r="D381" s="635"/>
      <c r="E381" s="635"/>
      <c r="F381" s="635"/>
      <c r="G381" s="635"/>
      <c r="H381" s="635"/>
      <c r="I381" s="635"/>
      <c r="J381" s="635"/>
      <c r="K381" s="635"/>
      <c r="L381" s="635"/>
      <c r="M381" s="635"/>
      <c r="N381" s="635"/>
      <c r="O381" s="635"/>
      <c r="P381" s="635"/>
      <c r="Q381" s="635"/>
      <c r="R381" s="635"/>
      <c r="S381" s="635"/>
      <c r="T381" s="635"/>
      <c r="U381" s="635"/>
      <c r="V381" s="635"/>
      <c r="W381" s="635"/>
      <c r="X381" s="635"/>
      <c r="Y381" s="635"/>
      <c r="Z381" s="635"/>
    </row>
    <row r="382" spans="1:26" ht="18.75" customHeight="1">
      <c r="A382" s="635"/>
      <c r="B382" s="635"/>
      <c r="C382" s="635"/>
      <c r="D382" s="635"/>
      <c r="E382" s="635"/>
      <c r="F382" s="635"/>
      <c r="G382" s="635"/>
      <c r="H382" s="635"/>
      <c r="I382" s="635"/>
      <c r="J382" s="635"/>
      <c r="K382" s="635"/>
      <c r="L382" s="635"/>
      <c r="M382" s="635"/>
      <c r="N382" s="635"/>
      <c r="O382" s="635"/>
      <c r="P382" s="635"/>
      <c r="Q382" s="635"/>
      <c r="R382" s="635"/>
      <c r="S382" s="635"/>
      <c r="T382" s="635"/>
      <c r="U382" s="635"/>
      <c r="V382" s="635"/>
      <c r="W382" s="635"/>
      <c r="X382" s="635"/>
      <c r="Y382" s="635"/>
      <c r="Z382" s="635"/>
    </row>
    <row r="383" spans="1:26" ht="18.75" customHeight="1">
      <c r="A383" s="635"/>
      <c r="B383" s="635"/>
      <c r="C383" s="635"/>
      <c r="D383" s="635"/>
      <c r="E383" s="635"/>
      <c r="F383" s="635"/>
      <c r="G383" s="635"/>
      <c r="H383" s="635"/>
      <c r="I383" s="635"/>
      <c r="J383" s="635"/>
      <c r="K383" s="635"/>
      <c r="L383" s="635"/>
      <c r="M383" s="635"/>
      <c r="N383" s="635"/>
      <c r="O383" s="635"/>
      <c r="P383" s="635"/>
      <c r="Q383" s="635"/>
      <c r="R383" s="635"/>
      <c r="S383" s="635"/>
      <c r="T383" s="635"/>
      <c r="U383" s="635"/>
      <c r="V383" s="635"/>
      <c r="W383" s="635"/>
      <c r="X383" s="635"/>
      <c r="Y383" s="635"/>
      <c r="Z383" s="635"/>
    </row>
    <row r="384" spans="1:26" ht="18.75" customHeight="1">
      <c r="A384" s="635"/>
      <c r="B384" s="635"/>
      <c r="C384" s="635"/>
      <c r="D384" s="635"/>
      <c r="E384" s="635"/>
      <c r="F384" s="635"/>
      <c r="G384" s="635"/>
      <c r="H384" s="635"/>
      <c r="I384" s="635"/>
      <c r="J384" s="635"/>
      <c r="K384" s="635"/>
      <c r="L384" s="635"/>
      <c r="M384" s="635"/>
      <c r="N384" s="635"/>
      <c r="O384" s="635"/>
      <c r="P384" s="635"/>
      <c r="Q384" s="635"/>
      <c r="R384" s="635"/>
      <c r="S384" s="635"/>
      <c r="T384" s="635"/>
      <c r="U384" s="635"/>
      <c r="V384" s="635"/>
      <c r="W384" s="635"/>
      <c r="X384" s="635"/>
      <c r="Y384" s="635"/>
      <c r="Z384" s="635"/>
    </row>
    <row r="385" spans="1:26" ht="18.75" customHeight="1">
      <c r="A385" s="635"/>
      <c r="B385" s="635"/>
      <c r="C385" s="635"/>
      <c r="D385" s="635"/>
      <c r="E385" s="635"/>
      <c r="F385" s="635"/>
      <c r="G385" s="635"/>
      <c r="H385" s="635"/>
      <c r="I385" s="635"/>
      <c r="J385" s="635"/>
      <c r="K385" s="635"/>
      <c r="L385" s="635"/>
      <c r="M385" s="635"/>
      <c r="N385" s="635"/>
      <c r="O385" s="635"/>
      <c r="P385" s="635"/>
      <c r="Q385" s="635"/>
      <c r="R385" s="635"/>
      <c r="S385" s="635"/>
      <c r="T385" s="635"/>
      <c r="U385" s="635"/>
      <c r="V385" s="635"/>
      <c r="W385" s="635"/>
      <c r="X385" s="635"/>
      <c r="Y385" s="635"/>
      <c r="Z385" s="635"/>
    </row>
    <row r="386" spans="1:26" ht="18.75" customHeight="1">
      <c r="A386" s="635"/>
      <c r="B386" s="635"/>
      <c r="C386" s="635"/>
      <c r="D386" s="635"/>
      <c r="E386" s="635"/>
      <c r="F386" s="635"/>
      <c r="G386" s="635"/>
      <c r="H386" s="635"/>
      <c r="I386" s="635"/>
      <c r="J386" s="635"/>
      <c r="K386" s="635"/>
      <c r="L386" s="635"/>
      <c r="M386" s="635"/>
      <c r="N386" s="635"/>
      <c r="O386" s="635"/>
      <c r="P386" s="635"/>
      <c r="Q386" s="635"/>
      <c r="R386" s="635"/>
      <c r="S386" s="635"/>
      <c r="T386" s="635"/>
      <c r="U386" s="635"/>
      <c r="V386" s="635"/>
      <c r="W386" s="635"/>
      <c r="X386" s="635"/>
      <c r="Y386" s="635"/>
      <c r="Z386" s="635"/>
    </row>
    <row r="387" spans="1:26" ht="18.75" customHeight="1">
      <c r="A387" s="635"/>
      <c r="B387" s="635"/>
      <c r="C387" s="635"/>
      <c r="D387" s="635"/>
      <c r="E387" s="635"/>
      <c r="F387" s="635"/>
      <c r="G387" s="635"/>
      <c r="H387" s="635"/>
      <c r="I387" s="635"/>
      <c r="J387" s="635"/>
      <c r="K387" s="635"/>
      <c r="L387" s="635"/>
      <c r="M387" s="635"/>
      <c r="N387" s="635"/>
      <c r="O387" s="635"/>
      <c r="P387" s="635"/>
      <c r="Q387" s="635"/>
      <c r="R387" s="635"/>
      <c r="S387" s="635"/>
      <c r="T387" s="635"/>
      <c r="U387" s="635"/>
      <c r="V387" s="635"/>
      <c r="W387" s="635"/>
      <c r="X387" s="635"/>
      <c r="Y387" s="635"/>
      <c r="Z387" s="635"/>
    </row>
    <row r="388" spans="1:26" ht="18.75" customHeight="1">
      <c r="A388" s="635"/>
      <c r="B388" s="635"/>
      <c r="C388" s="635"/>
      <c r="D388" s="635"/>
      <c r="E388" s="635"/>
      <c r="F388" s="635"/>
      <c r="G388" s="635"/>
      <c r="H388" s="635"/>
      <c r="I388" s="635"/>
      <c r="J388" s="635"/>
      <c r="K388" s="635"/>
      <c r="L388" s="635"/>
      <c r="M388" s="635"/>
      <c r="N388" s="635"/>
      <c r="O388" s="635"/>
      <c r="P388" s="635"/>
      <c r="Q388" s="635"/>
      <c r="R388" s="635"/>
      <c r="S388" s="635"/>
      <c r="T388" s="635"/>
      <c r="U388" s="635"/>
      <c r="V388" s="635"/>
      <c r="W388" s="635"/>
      <c r="X388" s="635"/>
      <c r="Y388" s="635"/>
      <c r="Z388" s="635"/>
    </row>
    <row r="389" spans="1:26" ht="18.75" customHeight="1">
      <c r="A389" s="635"/>
      <c r="B389" s="635"/>
      <c r="C389" s="635"/>
      <c r="D389" s="635"/>
      <c r="E389" s="635"/>
      <c r="F389" s="635"/>
      <c r="G389" s="635"/>
      <c r="H389" s="635"/>
      <c r="I389" s="635"/>
      <c r="J389" s="635"/>
      <c r="K389" s="635"/>
      <c r="L389" s="635"/>
      <c r="M389" s="635"/>
      <c r="N389" s="635"/>
      <c r="O389" s="635"/>
      <c r="P389" s="635"/>
      <c r="Q389" s="635"/>
      <c r="R389" s="635"/>
      <c r="S389" s="635"/>
      <c r="T389" s="635"/>
      <c r="U389" s="635"/>
      <c r="V389" s="635"/>
      <c r="W389" s="635"/>
      <c r="X389" s="635"/>
      <c r="Y389" s="635"/>
      <c r="Z389" s="635"/>
    </row>
    <row r="390" spans="1:26" ht="18.75" customHeight="1">
      <c r="A390" s="635"/>
      <c r="B390" s="635"/>
      <c r="C390" s="635"/>
      <c r="D390" s="635"/>
      <c r="E390" s="635"/>
      <c r="F390" s="635"/>
      <c r="G390" s="635"/>
      <c r="H390" s="635"/>
      <c r="I390" s="635"/>
      <c r="J390" s="635"/>
      <c r="K390" s="635"/>
      <c r="L390" s="635"/>
      <c r="M390" s="635"/>
      <c r="N390" s="635"/>
      <c r="O390" s="635"/>
      <c r="P390" s="635"/>
      <c r="Q390" s="635"/>
      <c r="R390" s="635"/>
      <c r="S390" s="635"/>
      <c r="T390" s="635"/>
      <c r="U390" s="635"/>
      <c r="V390" s="635"/>
      <c r="W390" s="635"/>
      <c r="X390" s="635"/>
      <c r="Y390" s="635"/>
      <c r="Z390" s="635"/>
    </row>
    <row r="391" spans="1:26" ht="18.75" customHeight="1">
      <c r="A391" s="635"/>
      <c r="B391" s="635"/>
      <c r="C391" s="635"/>
      <c r="D391" s="635"/>
      <c r="E391" s="635"/>
      <c r="F391" s="635"/>
      <c r="G391" s="635"/>
      <c r="H391" s="635"/>
      <c r="I391" s="635"/>
      <c r="J391" s="635"/>
      <c r="K391" s="635"/>
      <c r="L391" s="635"/>
      <c r="M391" s="635"/>
      <c r="N391" s="635"/>
      <c r="O391" s="635"/>
      <c r="P391" s="635"/>
      <c r="Q391" s="635"/>
      <c r="R391" s="635"/>
      <c r="S391" s="635"/>
      <c r="T391" s="635"/>
      <c r="U391" s="635"/>
      <c r="V391" s="635"/>
      <c r="W391" s="635"/>
      <c r="X391" s="635"/>
      <c r="Y391" s="635"/>
      <c r="Z391" s="635"/>
    </row>
    <row r="392" spans="1:26" ht="18.75" customHeight="1">
      <c r="A392" s="635"/>
      <c r="B392" s="635"/>
      <c r="C392" s="635"/>
      <c r="D392" s="635"/>
      <c r="E392" s="635"/>
      <c r="F392" s="635"/>
      <c r="G392" s="635"/>
      <c r="H392" s="635"/>
      <c r="I392" s="635"/>
      <c r="J392" s="635"/>
      <c r="K392" s="635"/>
      <c r="L392" s="635"/>
      <c r="M392" s="635"/>
      <c r="N392" s="635"/>
      <c r="O392" s="635"/>
      <c r="P392" s="635"/>
      <c r="Q392" s="635"/>
      <c r="R392" s="635"/>
      <c r="S392" s="635"/>
      <c r="T392" s="635"/>
      <c r="U392" s="635"/>
      <c r="V392" s="635"/>
      <c r="W392" s="635"/>
      <c r="X392" s="635"/>
      <c r="Y392" s="635"/>
      <c r="Z392" s="635"/>
    </row>
    <row r="393" spans="1:26" ht="18.75" customHeight="1">
      <c r="A393" s="635"/>
      <c r="B393" s="635"/>
      <c r="C393" s="635"/>
      <c r="D393" s="635"/>
      <c r="E393" s="635"/>
      <c r="F393" s="635"/>
      <c r="G393" s="635"/>
      <c r="H393" s="635"/>
      <c r="I393" s="635"/>
      <c r="J393" s="635"/>
      <c r="K393" s="635"/>
      <c r="L393" s="635"/>
      <c r="M393" s="635"/>
      <c r="N393" s="635"/>
      <c r="O393" s="635"/>
      <c r="P393" s="635"/>
      <c r="Q393" s="635"/>
      <c r="R393" s="635"/>
      <c r="S393" s="635"/>
      <c r="T393" s="635"/>
      <c r="U393" s="635"/>
      <c r="V393" s="635"/>
      <c r="W393" s="635"/>
      <c r="X393" s="635"/>
      <c r="Y393" s="635"/>
      <c r="Z393" s="635"/>
    </row>
    <row r="394" spans="1:26" ht="18.75" customHeight="1">
      <c r="A394" s="635"/>
      <c r="B394" s="635"/>
      <c r="C394" s="635"/>
      <c r="D394" s="635"/>
      <c r="E394" s="635"/>
      <c r="F394" s="635"/>
      <c r="G394" s="635"/>
      <c r="H394" s="635"/>
      <c r="I394" s="635"/>
      <c r="J394" s="635"/>
      <c r="K394" s="635"/>
      <c r="L394" s="635"/>
      <c r="M394" s="635"/>
      <c r="N394" s="635"/>
      <c r="O394" s="635"/>
      <c r="P394" s="635"/>
      <c r="Q394" s="635"/>
      <c r="R394" s="635"/>
      <c r="S394" s="635"/>
      <c r="T394" s="635"/>
      <c r="U394" s="635"/>
      <c r="V394" s="635"/>
      <c r="W394" s="635"/>
      <c r="X394" s="635"/>
      <c r="Y394" s="635"/>
      <c r="Z394" s="635"/>
    </row>
    <row r="395" spans="1:26" ht="18.75" customHeight="1">
      <c r="A395" s="635"/>
      <c r="B395" s="635"/>
      <c r="C395" s="635"/>
      <c r="D395" s="635"/>
      <c r="E395" s="635"/>
      <c r="F395" s="635"/>
      <c r="G395" s="635"/>
      <c r="H395" s="635"/>
      <c r="I395" s="635"/>
      <c r="J395" s="635"/>
      <c r="K395" s="635"/>
      <c r="L395" s="635"/>
      <c r="M395" s="635"/>
      <c r="N395" s="635"/>
      <c r="O395" s="635"/>
      <c r="P395" s="635"/>
      <c r="Q395" s="635"/>
      <c r="R395" s="635"/>
      <c r="S395" s="635"/>
      <c r="T395" s="635"/>
      <c r="U395" s="635"/>
      <c r="V395" s="635"/>
      <c r="W395" s="635"/>
      <c r="X395" s="635"/>
      <c r="Y395" s="635"/>
      <c r="Z395" s="635"/>
    </row>
    <row r="396" spans="1:26" ht="18.75" customHeight="1">
      <c r="A396" s="635"/>
      <c r="B396" s="635"/>
      <c r="C396" s="635"/>
      <c r="D396" s="635"/>
      <c r="E396" s="635"/>
      <c r="F396" s="635"/>
      <c r="G396" s="635"/>
      <c r="H396" s="635"/>
      <c r="I396" s="635"/>
      <c r="J396" s="635"/>
      <c r="K396" s="635"/>
      <c r="L396" s="635"/>
      <c r="M396" s="635"/>
      <c r="N396" s="635"/>
      <c r="O396" s="635"/>
      <c r="P396" s="635"/>
      <c r="Q396" s="635"/>
      <c r="R396" s="635"/>
      <c r="S396" s="635"/>
      <c r="T396" s="635"/>
      <c r="U396" s="635"/>
      <c r="V396" s="635"/>
      <c r="W396" s="635"/>
      <c r="X396" s="635"/>
      <c r="Y396" s="635"/>
      <c r="Z396" s="635"/>
    </row>
    <row r="397" spans="1:26" ht="18.75" customHeight="1">
      <c r="A397" s="635"/>
      <c r="B397" s="635"/>
      <c r="C397" s="635"/>
      <c r="D397" s="635"/>
      <c r="E397" s="635"/>
      <c r="F397" s="635"/>
      <c r="G397" s="635"/>
      <c r="H397" s="635"/>
      <c r="I397" s="635"/>
      <c r="J397" s="635"/>
      <c r="K397" s="635"/>
      <c r="L397" s="635"/>
      <c r="M397" s="635"/>
      <c r="N397" s="635"/>
      <c r="O397" s="635"/>
      <c r="P397" s="635"/>
      <c r="Q397" s="635"/>
      <c r="R397" s="635"/>
      <c r="S397" s="635"/>
      <c r="T397" s="635"/>
      <c r="U397" s="635"/>
      <c r="V397" s="635"/>
      <c r="W397" s="635"/>
      <c r="X397" s="635"/>
      <c r="Y397" s="635"/>
      <c r="Z397" s="635"/>
    </row>
    <row r="398" spans="1:26" ht="18.75" customHeight="1">
      <c r="A398" s="635"/>
      <c r="B398" s="635"/>
      <c r="C398" s="635"/>
      <c r="D398" s="635"/>
      <c r="E398" s="635"/>
      <c r="F398" s="635"/>
      <c r="G398" s="635"/>
      <c r="H398" s="635"/>
      <c r="I398" s="635"/>
      <c r="J398" s="635"/>
      <c r="K398" s="635"/>
      <c r="L398" s="635"/>
      <c r="M398" s="635"/>
      <c r="N398" s="635"/>
      <c r="O398" s="635"/>
      <c r="P398" s="635"/>
      <c r="Q398" s="635"/>
      <c r="R398" s="635"/>
      <c r="S398" s="635"/>
      <c r="T398" s="635"/>
      <c r="U398" s="635"/>
      <c r="V398" s="635"/>
      <c r="W398" s="635"/>
      <c r="X398" s="635"/>
      <c r="Y398" s="635"/>
      <c r="Z398" s="635"/>
    </row>
    <row r="399" spans="1:26" ht="18.75" customHeight="1">
      <c r="A399" s="635"/>
      <c r="B399" s="635"/>
      <c r="C399" s="635"/>
      <c r="D399" s="635"/>
      <c r="E399" s="635"/>
      <c r="F399" s="635"/>
      <c r="G399" s="635"/>
      <c r="H399" s="635"/>
      <c r="I399" s="635"/>
      <c r="J399" s="635"/>
      <c r="K399" s="635"/>
      <c r="L399" s="635"/>
      <c r="M399" s="635"/>
      <c r="N399" s="635"/>
      <c r="O399" s="635"/>
      <c r="P399" s="635"/>
      <c r="Q399" s="635"/>
      <c r="R399" s="635"/>
      <c r="S399" s="635"/>
      <c r="T399" s="635"/>
      <c r="U399" s="635"/>
      <c r="V399" s="635"/>
      <c r="W399" s="635"/>
      <c r="X399" s="635"/>
      <c r="Y399" s="635"/>
      <c r="Z399" s="635"/>
    </row>
    <row r="400" spans="1:26" ht="18.75" customHeight="1">
      <c r="A400" s="635"/>
      <c r="B400" s="635"/>
      <c r="C400" s="635"/>
      <c r="D400" s="635"/>
      <c r="E400" s="635"/>
      <c r="F400" s="635"/>
      <c r="G400" s="635"/>
      <c r="H400" s="635"/>
      <c r="I400" s="635"/>
      <c r="J400" s="635"/>
      <c r="K400" s="635"/>
      <c r="L400" s="635"/>
      <c r="M400" s="635"/>
      <c r="N400" s="635"/>
      <c r="O400" s="635"/>
      <c r="P400" s="635"/>
      <c r="Q400" s="635"/>
      <c r="R400" s="635"/>
      <c r="S400" s="635"/>
      <c r="T400" s="635"/>
      <c r="U400" s="635"/>
      <c r="V400" s="635"/>
      <c r="W400" s="635"/>
      <c r="X400" s="635"/>
      <c r="Y400" s="635"/>
      <c r="Z400" s="635"/>
    </row>
    <row r="401" spans="1:26" ht="18.75" customHeight="1">
      <c r="A401" s="635"/>
      <c r="B401" s="635"/>
      <c r="C401" s="635"/>
      <c r="D401" s="635"/>
      <c r="E401" s="635"/>
      <c r="F401" s="635"/>
      <c r="G401" s="635"/>
      <c r="H401" s="635"/>
      <c r="I401" s="635"/>
      <c r="J401" s="635"/>
      <c r="K401" s="635"/>
      <c r="L401" s="635"/>
      <c r="M401" s="635"/>
      <c r="N401" s="635"/>
      <c r="O401" s="635"/>
      <c r="P401" s="635"/>
      <c r="Q401" s="635"/>
      <c r="R401" s="635"/>
      <c r="S401" s="635"/>
      <c r="T401" s="635"/>
      <c r="U401" s="635"/>
      <c r="V401" s="635"/>
      <c r="W401" s="635"/>
      <c r="X401" s="635"/>
      <c r="Y401" s="635"/>
      <c r="Z401" s="635"/>
    </row>
    <row r="402" spans="1:26" ht="18.75" customHeight="1">
      <c r="A402" s="635"/>
      <c r="B402" s="635"/>
      <c r="C402" s="635"/>
      <c r="D402" s="635"/>
      <c r="E402" s="635"/>
      <c r="F402" s="635"/>
      <c r="G402" s="635"/>
      <c r="H402" s="635"/>
      <c r="I402" s="635"/>
      <c r="J402" s="635"/>
      <c r="K402" s="635"/>
      <c r="L402" s="635"/>
      <c r="M402" s="635"/>
      <c r="N402" s="635"/>
      <c r="O402" s="635"/>
      <c r="P402" s="635"/>
      <c r="Q402" s="635"/>
      <c r="R402" s="635"/>
      <c r="S402" s="635"/>
      <c r="T402" s="635"/>
      <c r="U402" s="635"/>
      <c r="V402" s="635"/>
      <c r="W402" s="635"/>
      <c r="X402" s="635"/>
      <c r="Y402" s="635"/>
      <c r="Z402" s="635"/>
    </row>
    <row r="403" spans="1:26" ht="18.75" customHeight="1">
      <c r="A403" s="635"/>
      <c r="B403" s="635"/>
      <c r="C403" s="635"/>
      <c r="D403" s="635"/>
      <c r="E403" s="635"/>
      <c r="F403" s="635"/>
      <c r="G403" s="635"/>
      <c r="H403" s="635"/>
      <c r="I403" s="635"/>
      <c r="J403" s="635"/>
      <c r="K403" s="635"/>
      <c r="L403" s="635"/>
      <c r="M403" s="635"/>
      <c r="N403" s="635"/>
      <c r="O403" s="635"/>
      <c r="P403" s="635"/>
      <c r="Q403" s="635"/>
      <c r="R403" s="635"/>
      <c r="S403" s="635"/>
      <c r="T403" s="635"/>
      <c r="U403" s="635"/>
      <c r="V403" s="635"/>
      <c r="W403" s="635"/>
      <c r="X403" s="635"/>
      <c r="Y403" s="635"/>
      <c r="Z403" s="635"/>
    </row>
    <row r="404" spans="1:26" ht="18.75" customHeight="1">
      <c r="A404" s="635"/>
      <c r="B404" s="635"/>
      <c r="C404" s="635"/>
      <c r="D404" s="635"/>
      <c r="E404" s="635"/>
      <c r="F404" s="635"/>
      <c r="G404" s="635"/>
      <c r="H404" s="635"/>
      <c r="I404" s="635"/>
      <c r="J404" s="635"/>
      <c r="K404" s="635"/>
      <c r="L404" s="635"/>
      <c r="M404" s="635"/>
      <c r="N404" s="635"/>
      <c r="O404" s="635"/>
      <c r="P404" s="635"/>
      <c r="Q404" s="635"/>
      <c r="R404" s="635"/>
      <c r="S404" s="635"/>
      <c r="T404" s="635"/>
      <c r="U404" s="635"/>
      <c r="V404" s="635"/>
      <c r="W404" s="635"/>
      <c r="X404" s="635"/>
      <c r="Y404" s="635"/>
      <c r="Z404" s="635"/>
    </row>
    <row r="405" spans="1:26" ht="18.75" customHeight="1">
      <c r="A405" s="635"/>
      <c r="B405" s="635"/>
      <c r="C405" s="635"/>
      <c r="D405" s="635"/>
      <c r="E405" s="635"/>
      <c r="F405" s="635"/>
      <c r="G405" s="635"/>
      <c r="H405" s="635"/>
      <c r="I405" s="635"/>
      <c r="J405" s="635"/>
      <c r="K405" s="635"/>
      <c r="L405" s="635"/>
      <c r="M405" s="635"/>
      <c r="N405" s="635"/>
      <c r="O405" s="635"/>
      <c r="P405" s="635"/>
      <c r="Q405" s="635"/>
      <c r="R405" s="635"/>
      <c r="S405" s="635"/>
      <c r="T405" s="635"/>
      <c r="U405" s="635"/>
      <c r="V405" s="635"/>
      <c r="W405" s="635"/>
      <c r="X405" s="635"/>
      <c r="Y405" s="635"/>
      <c r="Z405" s="635"/>
    </row>
    <row r="406" spans="1:26" ht="18.75" customHeight="1">
      <c r="A406" s="635"/>
      <c r="B406" s="635"/>
      <c r="C406" s="635"/>
      <c r="D406" s="635"/>
      <c r="E406" s="635"/>
      <c r="F406" s="635"/>
      <c r="G406" s="635"/>
      <c r="H406" s="635"/>
      <c r="I406" s="635"/>
      <c r="J406" s="635"/>
      <c r="K406" s="635"/>
      <c r="L406" s="635"/>
      <c r="M406" s="635"/>
      <c r="N406" s="635"/>
      <c r="O406" s="635"/>
      <c r="P406" s="635"/>
      <c r="Q406" s="635"/>
      <c r="R406" s="635"/>
      <c r="S406" s="635"/>
      <c r="T406" s="635"/>
      <c r="U406" s="635"/>
      <c r="V406" s="635"/>
      <c r="W406" s="635"/>
      <c r="X406" s="635"/>
      <c r="Y406" s="635"/>
      <c r="Z406" s="635"/>
    </row>
    <row r="407" spans="1:26" ht="18.75" customHeight="1">
      <c r="A407" s="635"/>
      <c r="B407" s="635"/>
      <c r="C407" s="635"/>
      <c r="D407" s="635"/>
      <c r="E407" s="635"/>
      <c r="F407" s="635"/>
      <c r="G407" s="635"/>
      <c r="H407" s="635"/>
      <c r="I407" s="635"/>
      <c r="J407" s="635"/>
      <c r="K407" s="635"/>
      <c r="L407" s="635"/>
      <c r="M407" s="635"/>
      <c r="N407" s="635"/>
      <c r="O407" s="635"/>
      <c r="P407" s="635"/>
      <c r="Q407" s="635"/>
      <c r="R407" s="635"/>
      <c r="S407" s="635"/>
      <c r="T407" s="635"/>
      <c r="U407" s="635"/>
      <c r="V407" s="635"/>
      <c r="W407" s="635"/>
      <c r="X407" s="635"/>
      <c r="Y407" s="635"/>
      <c r="Z407" s="635"/>
    </row>
    <row r="408" spans="1:26" ht="18.75" customHeight="1">
      <c r="A408" s="635"/>
      <c r="B408" s="635"/>
      <c r="C408" s="635"/>
      <c r="D408" s="635"/>
      <c r="E408" s="635"/>
      <c r="F408" s="635"/>
      <c r="G408" s="635"/>
      <c r="H408" s="635"/>
      <c r="I408" s="635"/>
      <c r="J408" s="635"/>
      <c r="K408" s="635"/>
      <c r="L408" s="635"/>
      <c r="M408" s="635"/>
      <c r="N408" s="635"/>
      <c r="O408" s="635"/>
      <c r="P408" s="635"/>
      <c r="Q408" s="635"/>
      <c r="R408" s="635"/>
      <c r="S408" s="635"/>
      <c r="T408" s="635"/>
      <c r="U408" s="635"/>
      <c r="V408" s="635"/>
      <c r="W408" s="635"/>
      <c r="X408" s="635"/>
      <c r="Y408" s="635"/>
      <c r="Z408" s="635"/>
    </row>
    <row r="409" spans="1:26" ht="18.75" customHeight="1">
      <c r="A409" s="635"/>
      <c r="B409" s="635"/>
      <c r="C409" s="635"/>
      <c r="D409" s="635"/>
      <c r="E409" s="635"/>
      <c r="F409" s="635"/>
      <c r="G409" s="635"/>
      <c r="H409" s="635"/>
      <c r="I409" s="635"/>
      <c r="J409" s="635"/>
      <c r="K409" s="635"/>
      <c r="L409" s="635"/>
      <c r="M409" s="635"/>
      <c r="N409" s="635"/>
      <c r="O409" s="635"/>
      <c r="P409" s="635"/>
      <c r="Q409" s="635"/>
      <c r="R409" s="635"/>
      <c r="S409" s="635"/>
      <c r="T409" s="635"/>
      <c r="U409" s="635"/>
      <c r="V409" s="635"/>
      <c r="W409" s="635"/>
      <c r="X409" s="635"/>
      <c r="Y409" s="635"/>
      <c r="Z409" s="635"/>
    </row>
    <row r="410" spans="1:26" ht="18.75" customHeight="1">
      <c r="A410" s="635"/>
      <c r="B410" s="635"/>
      <c r="C410" s="635"/>
      <c r="D410" s="635"/>
      <c r="E410" s="635"/>
      <c r="F410" s="635"/>
      <c r="G410" s="635"/>
      <c r="H410" s="635"/>
      <c r="I410" s="635"/>
      <c r="J410" s="635"/>
      <c r="K410" s="635"/>
      <c r="L410" s="635"/>
      <c r="M410" s="635"/>
      <c r="N410" s="635"/>
      <c r="O410" s="635"/>
      <c r="P410" s="635"/>
      <c r="Q410" s="635"/>
      <c r="R410" s="635"/>
      <c r="S410" s="635"/>
      <c r="T410" s="635"/>
      <c r="U410" s="635"/>
      <c r="V410" s="635"/>
      <c r="W410" s="635"/>
      <c r="X410" s="635"/>
      <c r="Y410" s="635"/>
      <c r="Z410" s="635"/>
    </row>
    <row r="411" spans="1:26" ht="18.75" customHeight="1">
      <c r="A411" s="635"/>
      <c r="B411" s="635"/>
      <c r="C411" s="635"/>
      <c r="D411" s="635"/>
      <c r="E411" s="635"/>
      <c r="F411" s="635"/>
      <c r="G411" s="635"/>
      <c r="H411" s="635"/>
      <c r="I411" s="635"/>
      <c r="J411" s="635"/>
      <c r="K411" s="635"/>
      <c r="L411" s="635"/>
      <c r="M411" s="635"/>
      <c r="N411" s="635"/>
      <c r="O411" s="635"/>
      <c r="P411" s="635"/>
      <c r="Q411" s="635"/>
      <c r="R411" s="635"/>
      <c r="S411" s="635"/>
      <c r="T411" s="635"/>
      <c r="U411" s="635"/>
      <c r="V411" s="635"/>
      <c r="W411" s="635"/>
      <c r="X411" s="635"/>
      <c r="Y411" s="635"/>
      <c r="Z411" s="635"/>
    </row>
    <row r="412" spans="1:26" ht="18.75" customHeight="1">
      <c r="A412" s="635"/>
      <c r="B412" s="635"/>
      <c r="C412" s="635"/>
      <c r="D412" s="635"/>
      <c r="E412" s="635"/>
      <c r="F412" s="635"/>
      <c r="G412" s="635"/>
      <c r="H412" s="635"/>
      <c r="I412" s="635"/>
      <c r="J412" s="635"/>
      <c r="K412" s="635"/>
      <c r="L412" s="635"/>
      <c r="M412" s="635"/>
      <c r="N412" s="635"/>
      <c r="O412" s="635"/>
      <c r="P412" s="635"/>
      <c r="Q412" s="635"/>
      <c r="R412" s="635"/>
      <c r="S412" s="635"/>
      <c r="T412" s="635"/>
      <c r="U412" s="635"/>
      <c r="V412" s="635"/>
      <c r="W412" s="635"/>
      <c r="X412" s="635"/>
      <c r="Y412" s="635"/>
      <c r="Z412" s="635"/>
    </row>
    <row r="413" spans="1:26" ht="18.75" customHeight="1">
      <c r="A413" s="635"/>
      <c r="B413" s="635"/>
      <c r="C413" s="635"/>
      <c r="D413" s="635"/>
      <c r="E413" s="635"/>
      <c r="F413" s="635"/>
      <c r="G413" s="635"/>
      <c r="H413" s="635"/>
      <c r="I413" s="635"/>
      <c r="J413" s="635"/>
      <c r="K413" s="635"/>
      <c r="L413" s="635"/>
      <c r="M413" s="635"/>
      <c r="N413" s="635"/>
      <c r="O413" s="635"/>
      <c r="P413" s="635"/>
      <c r="Q413" s="635"/>
      <c r="R413" s="635"/>
      <c r="S413" s="635"/>
      <c r="T413" s="635"/>
      <c r="U413" s="635"/>
      <c r="V413" s="635"/>
      <c r="W413" s="635"/>
      <c r="X413" s="635"/>
      <c r="Y413" s="635"/>
      <c r="Z413" s="635"/>
    </row>
    <row r="414" spans="1:26" ht="18.75" customHeight="1">
      <c r="A414" s="635"/>
      <c r="B414" s="635"/>
      <c r="C414" s="635"/>
      <c r="D414" s="635"/>
      <c r="E414" s="635"/>
      <c r="F414" s="635"/>
      <c r="G414" s="635"/>
      <c r="H414" s="635"/>
      <c r="I414" s="635"/>
      <c r="J414" s="635"/>
      <c r="K414" s="635"/>
      <c r="L414" s="635"/>
      <c r="M414" s="635"/>
      <c r="N414" s="635"/>
      <c r="O414" s="635"/>
      <c r="P414" s="635"/>
      <c r="Q414" s="635"/>
      <c r="R414" s="635"/>
      <c r="S414" s="635"/>
      <c r="T414" s="635"/>
      <c r="U414" s="635"/>
      <c r="V414" s="635"/>
      <c r="W414" s="635"/>
      <c r="X414" s="635"/>
      <c r="Y414" s="635"/>
      <c r="Z414" s="635"/>
    </row>
    <row r="415" spans="1:26" ht="18.75" customHeight="1">
      <c r="A415" s="635"/>
      <c r="B415" s="635"/>
      <c r="C415" s="635"/>
      <c r="D415" s="635"/>
      <c r="E415" s="635"/>
      <c r="F415" s="635"/>
      <c r="G415" s="635"/>
      <c r="H415" s="635"/>
      <c r="I415" s="635"/>
      <c r="J415" s="635"/>
      <c r="K415" s="635"/>
      <c r="L415" s="635"/>
      <c r="M415" s="635"/>
      <c r="N415" s="635"/>
      <c r="O415" s="635"/>
      <c r="P415" s="635"/>
      <c r="Q415" s="635"/>
      <c r="R415" s="635"/>
      <c r="S415" s="635"/>
      <c r="T415" s="635"/>
      <c r="U415" s="635"/>
      <c r="V415" s="635"/>
      <c r="W415" s="635"/>
      <c r="X415" s="635"/>
      <c r="Y415" s="635"/>
      <c r="Z415" s="635"/>
    </row>
    <row r="416" spans="1:26" ht="18.75" customHeight="1">
      <c r="A416" s="635"/>
      <c r="B416" s="635"/>
      <c r="C416" s="635"/>
      <c r="D416" s="635"/>
      <c r="E416" s="635"/>
      <c r="F416" s="635"/>
      <c r="G416" s="635"/>
      <c r="H416" s="635"/>
      <c r="I416" s="635"/>
      <c r="J416" s="635"/>
      <c r="K416" s="635"/>
      <c r="L416" s="635"/>
      <c r="M416" s="635"/>
      <c r="N416" s="635"/>
      <c r="O416" s="635"/>
      <c r="P416" s="635"/>
      <c r="Q416" s="635"/>
      <c r="R416" s="635"/>
      <c r="S416" s="635"/>
      <c r="T416" s="635"/>
      <c r="U416" s="635"/>
      <c r="V416" s="635"/>
      <c r="W416" s="635"/>
      <c r="X416" s="635"/>
      <c r="Y416" s="635"/>
      <c r="Z416" s="635"/>
    </row>
    <row r="417" spans="1:26" ht="18.75" customHeight="1">
      <c r="A417" s="635"/>
      <c r="B417" s="635"/>
      <c r="C417" s="635"/>
      <c r="D417" s="635"/>
      <c r="E417" s="635"/>
      <c r="F417" s="635"/>
      <c r="G417" s="635"/>
      <c r="H417" s="635"/>
      <c r="I417" s="635"/>
      <c r="J417" s="635"/>
      <c r="K417" s="635"/>
      <c r="L417" s="635"/>
      <c r="M417" s="635"/>
      <c r="N417" s="635"/>
      <c r="O417" s="635"/>
      <c r="P417" s="635"/>
      <c r="Q417" s="635"/>
      <c r="R417" s="635"/>
      <c r="S417" s="635"/>
      <c r="T417" s="635"/>
      <c r="U417" s="635"/>
      <c r="V417" s="635"/>
      <c r="W417" s="635"/>
      <c r="X417" s="635"/>
      <c r="Y417" s="635"/>
      <c r="Z417" s="635"/>
    </row>
    <row r="418" spans="1:26" ht="18.75" customHeight="1">
      <c r="A418" s="635"/>
      <c r="B418" s="635"/>
      <c r="C418" s="635"/>
      <c r="D418" s="635"/>
      <c r="E418" s="635"/>
      <c r="F418" s="635"/>
      <c r="G418" s="635"/>
      <c r="H418" s="635"/>
      <c r="I418" s="635"/>
      <c r="J418" s="635"/>
      <c r="K418" s="635"/>
      <c r="L418" s="635"/>
      <c r="M418" s="635"/>
      <c r="N418" s="635"/>
      <c r="O418" s="635"/>
      <c r="P418" s="635"/>
      <c r="Q418" s="635"/>
      <c r="R418" s="635"/>
      <c r="S418" s="635"/>
      <c r="T418" s="635"/>
      <c r="U418" s="635"/>
      <c r="V418" s="635"/>
      <c r="W418" s="635"/>
      <c r="X418" s="635"/>
      <c r="Y418" s="635"/>
      <c r="Z418" s="635"/>
    </row>
    <row r="419" spans="1:26" ht="18.75" customHeight="1">
      <c r="A419" s="635"/>
      <c r="B419" s="635"/>
      <c r="C419" s="635"/>
      <c r="D419" s="635"/>
      <c r="E419" s="635"/>
      <c r="F419" s="635"/>
      <c r="G419" s="635"/>
      <c r="H419" s="635"/>
      <c r="I419" s="635"/>
      <c r="J419" s="635"/>
      <c r="K419" s="635"/>
      <c r="L419" s="635"/>
      <c r="M419" s="635"/>
      <c r="N419" s="635"/>
      <c r="O419" s="635"/>
      <c r="P419" s="635"/>
      <c r="Q419" s="635"/>
      <c r="R419" s="635"/>
      <c r="S419" s="635"/>
      <c r="T419" s="635"/>
      <c r="U419" s="635"/>
      <c r="V419" s="635"/>
      <c r="W419" s="635"/>
      <c r="X419" s="635"/>
      <c r="Y419" s="635"/>
      <c r="Z419" s="635"/>
    </row>
    <row r="420" spans="1:26" ht="18.75" customHeight="1">
      <c r="A420" s="635"/>
      <c r="B420" s="635"/>
      <c r="C420" s="635"/>
      <c r="D420" s="635"/>
      <c r="E420" s="635"/>
      <c r="F420" s="635"/>
      <c r="G420" s="635"/>
      <c r="H420" s="635"/>
      <c r="I420" s="635"/>
      <c r="J420" s="635"/>
      <c r="K420" s="635"/>
      <c r="L420" s="635"/>
      <c r="M420" s="635"/>
      <c r="N420" s="635"/>
      <c r="O420" s="635"/>
      <c r="P420" s="635"/>
      <c r="Q420" s="635"/>
      <c r="R420" s="635"/>
      <c r="S420" s="635"/>
      <c r="T420" s="635"/>
      <c r="U420" s="635"/>
      <c r="V420" s="635"/>
      <c r="W420" s="635"/>
      <c r="X420" s="635"/>
      <c r="Y420" s="635"/>
      <c r="Z420" s="635"/>
    </row>
    <row r="421" spans="1:26" ht="18.75" customHeight="1">
      <c r="A421" s="635"/>
      <c r="B421" s="635"/>
      <c r="C421" s="635"/>
      <c r="D421" s="635"/>
      <c r="E421" s="635"/>
      <c r="F421" s="635"/>
      <c r="G421" s="635"/>
      <c r="H421" s="635"/>
      <c r="I421" s="635"/>
      <c r="J421" s="635"/>
      <c r="K421" s="635"/>
      <c r="L421" s="635"/>
      <c r="M421" s="635"/>
      <c r="N421" s="635"/>
      <c r="O421" s="635"/>
      <c r="P421" s="635"/>
      <c r="Q421" s="635"/>
      <c r="R421" s="635"/>
      <c r="S421" s="635"/>
      <c r="T421" s="635"/>
      <c r="U421" s="635"/>
      <c r="V421" s="635"/>
      <c r="W421" s="635"/>
      <c r="X421" s="635"/>
      <c r="Y421" s="635"/>
      <c r="Z421" s="635"/>
    </row>
    <row r="422" spans="1:26" ht="18.75" customHeight="1">
      <c r="A422" s="635"/>
      <c r="B422" s="635"/>
      <c r="C422" s="635"/>
      <c r="D422" s="635"/>
      <c r="E422" s="635"/>
      <c r="F422" s="635"/>
      <c r="G422" s="635"/>
      <c r="H422" s="635"/>
      <c r="I422" s="635"/>
      <c r="J422" s="635"/>
      <c r="K422" s="635"/>
      <c r="L422" s="635"/>
      <c r="M422" s="635"/>
      <c r="N422" s="635"/>
      <c r="O422" s="635"/>
      <c r="P422" s="635"/>
      <c r="Q422" s="635"/>
      <c r="R422" s="635"/>
      <c r="S422" s="635"/>
      <c r="T422" s="635"/>
      <c r="U422" s="635"/>
      <c r="V422" s="635"/>
      <c r="W422" s="635"/>
      <c r="X422" s="635"/>
      <c r="Y422" s="635"/>
      <c r="Z422" s="635"/>
    </row>
    <row r="423" spans="1:26" ht="18.75" customHeight="1">
      <c r="A423" s="635"/>
      <c r="B423" s="635"/>
      <c r="C423" s="635"/>
      <c r="D423" s="635"/>
      <c r="E423" s="635"/>
      <c r="F423" s="635"/>
      <c r="G423" s="635"/>
      <c r="H423" s="635"/>
      <c r="I423" s="635"/>
      <c r="J423" s="635"/>
      <c r="K423" s="635"/>
      <c r="L423" s="635"/>
      <c r="M423" s="635"/>
      <c r="N423" s="635"/>
      <c r="O423" s="635"/>
      <c r="P423" s="635"/>
      <c r="Q423" s="635"/>
      <c r="R423" s="635"/>
      <c r="S423" s="635"/>
      <c r="T423" s="635"/>
      <c r="U423" s="635"/>
      <c r="V423" s="635"/>
      <c r="W423" s="635"/>
      <c r="X423" s="635"/>
      <c r="Y423" s="635"/>
      <c r="Z423" s="635"/>
    </row>
    <row r="424" spans="1:26" ht="18.75" customHeight="1">
      <c r="A424" s="635"/>
      <c r="B424" s="635"/>
      <c r="C424" s="635"/>
      <c r="D424" s="635"/>
      <c r="E424" s="635"/>
      <c r="F424" s="635"/>
      <c r="G424" s="635"/>
      <c r="H424" s="635"/>
      <c r="I424" s="635"/>
      <c r="J424" s="635"/>
      <c r="K424" s="635"/>
      <c r="L424" s="635"/>
      <c r="M424" s="635"/>
      <c r="N424" s="635"/>
      <c r="O424" s="635"/>
      <c r="P424" s="635"/>
      <c r="Q424" s="635"/>
      <c r="R424" s="635"/>
      <c r="S424" s="635"/>
      <c r="T424" s="635"/>
      <c r="U424" s="635"/>
      <c r="V424" s="635"/>
      <c r="W424" s="635"/>
      <c r="X424" s="635"/>
      <c r="Y424" s="635"/>
      <c r="Z424" s="635"/>
    </row>
    <row r="425" spans="1:26" ht="18.75" customHeight="1">
      <c r="A425" s="635"/>
      <c r="B425" s="635"/>
      <c r="C425" s="635"/>
      <c r="D425" s="635"/>
      <c r="E425" s="635"/>
      <c r="F425" s="635"/>
      <c r="G425" s="635"/>
      <c r="H425" s="635"/>
      <c r="I425" s="635"/>
      <c r="J425" s="635"/>
      <c r="K425" s="635"/>
      <c r="L425" s="635"/>
      <c r="M425" s="635"/>
      <c r="N425" s="635"/>
      <c r="O425" s="635"/>
      <c r="P425" s="635"/>
      <c r="Q425" s="635"/>
      <c r="R425" s="635"/>
      <c r="S425" s="635"/>
      <c r="T425" s="635"/>
      <c r="U425" s="635"/>
      <c r="V425" s="635"/>
      <c r="W425" s="635"/>
      <c r="X425" s="635"/>
      <c r="Y425" s="635"/>
      <c r="Z425" s="635"/>
    </row>
    <row r="426" spans="1:26" ht="18.75" customHeight="1">
      <c r="A426" s="635"/>
      <c r="B426" s="635"/>
      <c r="C426" s="635"/>
      <c r="D426" s="635"/>
      <c r="E426" s="635"/>
      <c r="F426" s="635"/>
      <c r="G426" s="635"/>
      <c r="H426" s="635"/>
      <c r="I426" s="635"/>
      <c r="J426" s="635"/>
      <c r="K426" s="635"/>
      <c r="L426" s="635"/>
      <c r="M426" s="635"/>
      <c r="N426" s="635"/>
      <c r="O426" s="635"/>
      <c r="P426" s="635"/>
      <c r="Q426" s="635"/>
      <c r="R426" s="635"/>
      <c r="S426" s="635"/>
      <c r="T426" s="635"/>
      <c r="U426" s="635"/>
      <c r="V426" s="635"/>
      <c r="W426" s="635"/>
      <c r="X426" s="635"/>
      <c r="Y426" s="635"/>
      <c r="Z426" s="635"/>
    </row>
    <row r="427" spans="1:26" ht="18.75" customHeight="1">
      <c r="A427" s="635"/>
      <c r="B427" s="635"/>
      <c r="C427" s="635"/>
      <c r="D427" s="635"/>
      <c r="E427" s="635"/>
      <c r="F427" s="635"/>
      <c r="G427" s="635"/>
      <c r="H427" s="635"/>
      <c r="I427" s="635"/>
      <c r="J427" s="635"/>
      <c r="K427" s="635"/>
      <c r="L427" s="635"/>
      <c r="M427" s="635"/>
      <c r="N427" s="635"/>
      <c r="O427" s="635"/>
      <c r="P427" s="635"/>
      <c r="Q427" s="635"/>
      <c r="R427" s="635"/>
      <c r="S427" s="635"/>
      <c r="T427" s="635"/>
      <c r="U427" s="635"/>
      <c r="V427" s="635"/>
      <c r="W427" s="635"/>
      <c r="X427" s="635"/>
      <c r="Y427" s="635"/>
      <c r="Z427" s="635"/>
    </row>
    <row r="428" spans="1:26" ht="18.75" customHeight="1">
      <c r="A428" s="635"/>
      <c r="B428" s="635"/>
      <c r="C428" s="635"/>
      <c r="D428" s="635"/>
      <c r="E428" s="635"/>
      <c r="F428" s="635"/>
      <c r="G428" s="635"/>
      <c r="H428" s="635"/>
      <c r="I428" s="635"/>
      <c r="J428" s="635"/>
      <c r="K428" s="635"/>
      <c r="L428" s="635"/>
      <c r="M428" s="635"/>
      <c r="N428" s="635"/>
      <c r="O428" s="635"/>
      <c r="P428" s="635"/>
      <c r="Q428" s="635"/>
      <c r="R428" s="635"/>
      <c r="S428" s="635"/>
      <c r="T428" s="635"/>
      <c r="U428" s="635"/>
      <c r="V428" s="635"/>
      <c r="W428" s="635"/>
      <c r="X428" s="635"/>
      <c r="Y428" s="635"/>
      <c r="Z428" s="635"/>
    </row>
    <row r="429" spans="1:26" ht="18.75" customHeight="1">
      <c r="A429" s="635"/>
      <c r="B429" s="635"/>
      <c r="C429" s="635"/>
      <c r="D429" s="635"/>
      <c r="E429" s="635"/>
      <c r="F429" s="635"/>
      <c r="G429" s="635"/>
      <c r="H429" s="635"/>
      <c r="I429" s="635"/>
      <c r="J429" s="635"/>
      <c r="K429" s="635"/>
      <c r="L429" s="635"/>
      <c r="M429" s="635"/>
      <c r="N429" s="635"/>
      <c r="O429" s="635"/>
      <c r="P429" s="635"/>
      <c r="Q429" s="635"/>
      <c r="R429" s="635"/>
      <c r="S429" s="635"/>
      <c r="T429" s="635"/>
      <c r="U429" s="635"/>
      <c r="V429" s="635"/>
      <c r="W429" s="635"/>
      <c r="X429" s="635"/>
      <c r="Y429" s="635"/>
      <c r="Z429" s="635"/>
    </row>
    <row r="430" spans="1:26" ht="18.75" customHeight="1">
      <c r="A430" s="635"/>
      <c r="B430" s="635"/>
      <c r="C430" s="635"/>
      <c r="D430" s="635"/>
      <c r="E430" s="635"/>
      <c r="F430" s="635"/>
      <c r="G430" s="635"/>
      <c r="H430" s="635"/>
      <c r="I430" s="635"/>
      <c r="J430" s="635"/>
      <c r="K430" s="635"/>
      <c r="L430" s="635"/>
      <c r="M430" s="635"/>
      <c r="N430" s="635"/>
      <c r="O430" s="635"/>
      <c r="P430" s="635"/>
      <c r="Q430" s="635"/>
      <c r="R430" s="635"/>
      <c r="S430" s="635"/>
      <c r="T430" s="635"/>
      <c r="U430" s="635"/>
      <c r="V430" s="635"/>
      <c r="W430" s="635"/>
      <c r="X430" s="635"/>
      <c r="Y430" s="635"/>
      <c r="Z430" s="635"/>
    </row>
    <row r="431" spans="1:26" ht="18.75" customHeight="1">
      <c r="A431" s="635"/>
      <c r="B431" s="635"/>
      <c r="C431" s="635"/>
      <c r="D431" s="635"/>
      <c r="E431" s="635"/>
      <c r="F431" s="635"/>
      <c r="G431" s="635"/>
      <c r="H431" s="635"/>
      <c r="I431" s="635"/>
      <c r="J431" s="635"/>
      <c r="K431" s="635"/>
      <c r="L431" s="635"/>
      <c r="M431" s="635"/>
      <c r="N431" s="635"/>
      <c r="O431" s="635"/>
      <c r="P431" s="635"/>
      <c r="Q431" s="635"/>
      <c r="R431" s="635"/>
      <c r="S431" s="635"/>
      <c r="T431" s="635"/>
      <c r="U431" s="635"/>
      <c r="V431" s="635"/>
      <c r="W431" s="635"/>
      <c r="X431" s="635"/>
      <c r="Y431" s="635"/>
      <c r="Z431" s="635"/>
    </row>
    <row r="432" spans="1:26" ht="18.75" customHeight="1">
      <c r="A432" s="635"/>
      <c r="B432" s="635"/>
      <c r="C432" s="635"/>
      <c r="D432" s="635"/>
      <c r="E432" s="635"/>
      <c r="F432" s="635"/>
      <c r="G432" s="635"/>
      <c r="H432" s="635"/>
      <c r="I432" s="635"/>
      <c r="J432" s="635"/>
      <c r="K432" s="635"/>
      <c r="L432" s="635"/>
      <c r="M432" s="635"/>
      <c r="N432" s="635"/>
      <c r="O432" s="635"/>
      <c r="P432" s="635"/>
      <c r="Q432" s="635"/>
      <c r="R432" s="635"/>
      <c r="S432" s="635"/>
      <c r="T432" s="635"/>
      <c r="U432" s="635"/>
      <c r="V432" s="635"/>
      <c r="W432" s="635"/>
      <c r="X432" s="635"/>
      <c r="Y432" s="635"/>
      <c r="Z432" s="635"/>
    </row>
    <row r="433" spans="1:26" ht="18.75" customHeight="1">
      <c r="A433" s="635"/>
      <c r="B433" s="635"/>
      <c r="C433" s="635"/>
      <c r="D433" s="635"/>
      <c r="E433" s="635"/>
      <c r="F433" s="635"/>
      <c r="G433" s="635"/>
      <c r="H433" s="635"/>
      <c r="I433" s="635"/>
      <c r="J433" s="635"/>
      <c r="K433" s="635"/>
      <c r="L433" s="635"/>
      <c r="M433" s="635"/>
      <c r="N433" s="635"/>
      <c r="O433" s="635"/>
      <c r="P433" s="635"/>
      <c r="Q433" s="635"/>
      <c r="R433" s="635"/>
      <c r="S433" s="635"/>
      <c r="T433" s="635"/>
      <c r="U433" s="635"/>
      <c r="V433" s="635"/>
      <c r="W433" s="635"/>
      <c r="X433" s="635"/>
      <c r="Y433" s="635"/>
      <c r="Z433" s="635"/>
    </row>
    <row r="434" spans="1:26" ht="18.75" customHeight="1">
      <c r="A434" s="635"/>
      <c r="B434" s="635"/>
      <c r="C434" s="635"/>
      <c r="D434" s="635"/>
      <c r="E434" s="635"/>
      <c r="F434" s="635"/>
      <c r="G434" s="635"/>
      <c r="H434" s="635"/>
      <c r="I434" s="635"/>
      <c r="J434" s="635"/>
      <c r="K434" s="635"/>
      <c r="L434" s="635"/>
      <c r="M434" s="635"/>
      <c r="N434" s="635"/>
      <c r="O434" s="635"/>
      <c r="P434" s="635"/>
      <c r="Q434" s="635"/>
      <c r="R434" s="635"/>
      <c r="S434" s="635"/>
      <c r="T434" s="635"/>
      <c r="U434" s="635"/>
      <c r="V434" s="635"/>
      <c r="W434" s="635"/>
      <c r="X434" s="635"/>
      <c r="Y434" s="635"/>
      <c r="Z434" s="635"/>
    </row>
    <row r="435" spans="1:26" ht="18.75" customHeight="1">
      <c r="A435" s="635"/>
      <c r="B435" s="635"/>
      <c r="C435" s="635"/>
      <c r="D435" s="635"/>
      <c r="E435" s="635"/>
      <c r="F435" s="635"/>
      <c r="G435" s="635"/>
      <c r="H435" s="635"/>
      <c r="I435" s="635"/>
      <c r="J435" s="635"/>
      <c r="K435" s="635"/>
      <c r="L435" s="635"/>
      <c r="M435" s="635"/>
      <c r="N435" s="635"/>
      <c r="O435" s="635"/>
      <c r="P435" s="635"/>
      <c r="Q435" s="635"/>
      <c r="R435" s="635"/>
      <c r="S435" s="635"/>
      <c r="T435" s="635"/>
      <c r="U435" s="635"/>
      <c r="V435" s="635"/>
      <c r="W435" s="635"/>
      <c r="X435" s="635"/>
      <c r="Y435" s="635"/>
      <c r="Z435" s="635"/>
    </row>
    <row r="436" spans="1:26" ht="18.75" customHeight="1">
      <c r="A436" s="635"/>
      <c r="B436" s="635"/>
      <c r="C436" s="635"/>
      <c r="D436" s="635"/>
      <c r="E436" s="635"/>
      <c r="F436" s="635"/>
      <c r="G436" s="635"/>
      <c r="H436" s="635"/>
      <c r="I436" s="635"/>
      <c r="J436" s="635"/>
      <c r="K436" s="635"/>
      <c r="L436" s="635"/>
      <c r="M436" s="635"/>
      <c r="N436" s="635"/>
      <c r="O436" s="635"/>
      <c r="P436" s="635"/>
      <c r="Q436" s="635"/>
      <c r="R436" s="635"/>
      <c r="S436" s="635"/>
      <c r="T436" s="635"/>
      <c r="U436" s="635"/>
      <c r="V436" s="635"/>
      <c r="W436" s="635"/>
      <c r="X436" s="635"/>
      <c r="Y436" s="635"/>
      <c r="Z436" s="635"/>
    </row>
    <row r="437" spans="1:26" ht="18.75" customHeight="1">
      <c r="A437" s="635"/>
      <c r="B437" s="635"/>
      <c r="C437" s="635"/>
      <c r="D437" s="635"/>
      <c r="E437" s="635"/>
      <c r="F437" s="635"/>
      <c r="G437" s="635"/>
      <c r="H437" s="635"/>
      <c r="I437" s="635"/>
      <c r="J437" s="635"/>
      <c r="K437" s="635"/>
      <c r="L437" s="635"/>
      <c r="M437" s="635"/>
      <c r="N437" s="635"/>
      <c r="O437" s="635"/>
      <c r="P437" s="635"/>
      <c r="Q437" s="635"/>
      <c r="R437" s="635"/>
      <c r="S437" s="635"/>
      <c r="T437" s="635"/>
      <c r="U437" s="635"/>
      <c r="V437" s="635"/>
      <c r="W437" s="635"/>
      <c r="X437" s="635"/>
      <c r="Y437" s="635"/>
      <c r="Z437" s="635"/>
    </row>
    <row r="438" spans="1:26" ht="18.75" customHeight="1">
      <c r="A438" s="635"/>
      <c r="B438" s="635"/>
      <c r="C438" s="635"/>
      <c r="D438" s="635"/>
      <c r="E438" s="635"/>
      <c r="F438" s="635"/>
      <c r="G438" s="635"/>
      <c r="H438" s="635"/>
      <c r="I438" s="635"/>
      <c r="J438" s="635"/>
      <c r="K438" s="635"/>
      <c r="L438" s="635"/>
      <c r="M438" s="635"/>
      <c r="N438" s="635"/>
      <c r="O438" s="635"/>
      <c r="P438" s="635"/>
      <c r="Q438" s="635"/>
      <c r="R438" s="635"/>
      <c r="S438" s="635"/>
      <c r="T438" s="635"/>
      <c r="U438" s="635"/>
      <c r="V438" s="635"/>
      <c r="W438" s="635"/>
      <c r="X438" s="635"/>
      <c r="Y438" s="635"/>
      <c r="Z438" s="635"/>
    </row>
    <row r="439" spans="1:26" ht="18.75" customHeight="1">
      <c r="A439" s="635"/>
      <c r="B439" s="635"/>
      <c r="C439" s="635"/>
      <c r="D439" s="635"/>
      <c r="E439" s="635"/>
      <c r="F439" s="635"/>
      <c r="G439" s="635"/>
      <c r="H439" s="635"/>
      <c r="I439" s="635"/>
      <c r="J439" s="635"/>
      <c r="K439" s="635"/>
      <c r="L439" s="635"/>
      <c r="M439" s="635"/>
      <c r="N439" s="635"/>
      <c r="O439" s="635"/>
      <c r="P439" s="635"/>
      <c r="Q439" s="635"/>
      <c r="R439" s="635"/>
      <c r="S439" s="635"/>
      <c r="T439" s="635"/>
      <c r="U439" s="635"/>
      <c r="V439" s="635"/>
      <c r="W439" s="635"/>
      <c r="X439" s="635"/>
      <c r="Y439" s="635"/>
      <c r="Z439" s="635"/>
    </row>
    <row r="440" spans="1:26" ht="18.75" customHeight="1">
      <c r="A440" s="635"/>
      <c r="B440" s="635"/>
      <c r="C440" s="635"/>
      <c r="D440" s="635"/>
      <c r="E440" s="635"/>
      <c r="F440" s="635"/>
      <c r="G440" s="635"/>
      <c r="H440" s="635"/>
      <c r="I440" s="635"/>
      <c r="J440" s="635"/>
      <c r="K440" s="635"/>
      <c r="L440" s="635"/>
      <c r="M440" s="635"/>
      <c r="N440" s="635"/>
      <c r="O440" s="635"/>
      <c r="P440" s="635"/>
      <c r="Q440" s="635"/>
      <c r="R440" s="635"/>
      <c r="S440" s="635"/>
      <c r="T440" s="635"/>
      <c r="U440" s="635"/>
      <c r="V440" s="635"/>
      <c r="W440" s="635"/>
      <c r="X440" s="635"/>
      <c r="Y440" s="635"/>
      <c r="Z440" s="635"/>
    </row>
    <row r="441" spans="1:26" ht="18.75" customHeight="1">
      <c r="A441" s="635"/>
      <c r="B441" s="635"/>
      <c r="C441" s="635"/>
      <c r="D441" s="635"/>
      <c r="E441" s="635"/>
      <c r="F441" s="635"/>
      <c r="G441" s="635"/>
      <c r="H441" s="635"/>
      <c r="I441" s="635"/>
      <c r="J441" s="635"/>
      <c r="K441" s="635"/>
      <c r="L441" s="635"/>
      <c r="M441" s="635"/>
      <c r="N441" s="635"/>
      <c r="O441" s="635"/>
      <c r="P441" s="635"/>
      <c r="Q441" s="635"/>
      <c r="R441" s="635"/>
      <c r="S441" s="635"/>
      <c r="T441" s="635"/>
      <c r="U441" s="635"/>
      <c r="V441" s="635"/>
      <c r="W441" s="635"/>
      <c r="X441" s="635"/>
      <c r="Y441" s="635"/>
      <c r="Z441" s="635"/>
    </row>
    <row r="442" spans="1:26" ht="18.75" customHeight="1">
      <c r="A442" s="635"/>
      <c r="B442" s="635"/>
      <c r="C442" s="635"/>
      <c r="D442" s="635"/>
      <c r="E442" s="635"/>
      <c r="F442" s="635"/>
      <c r="G442" s="635"/>
      <c r="H442" s="635"/>
      <c r="I442" s="635"/>
      <c r="J442" s="635"/>
      <c r="K442" s="635"/>
      <c r="L442" s="635"/>
      <c r="M442" s="635"/>
      <c r="N442" s="635"/>
      <c r="O442" s="635"/>
      <c r="P442" s="635"/>
      <c r="Q442" s="635"/>
      <c r="R442" s="635"/>
      <c r="S442" s="635"/>
      <c r="T442" s="635"/>
      <c r="U442" s="635"/>
      <c r="V442" s="635"/>
      <c r="W442" s="635"/>
      <c r="X442" s="635"/>
      <c r="Y442" s="635"/>
      <c r="Z442" s="635"/>
    </row>
    <row r="443" spans="1:26" ht="18.75" customHeight="1">
      <c r="A443" s="635"/>
      <c r="B443" s="635"/>
      <c r="C443" s="635"/>
      <c r="D443" s="635"/>
      <c r="E443" s="635"/>
      <c r="F443" s="635"/>
      <c r="G443" s="635"/>
      <c r="H443" s="635"/>
      <c r="I443" s="635"/>
      <c r="J443" s="635"/>
      <c r="K443" s="635"/>
      <c r="L443" s="635"/>
      <c r="M443" s="635"/>
      <c r="N443" s="635"/>
      <c r="O443" s="635"/>
      <c r="P443" s="635"/>
      <c r="Q443" s="635"/>
      <c r="R443" s="635"/>
      <c r="S443" s="635"/>
      <c r="T443" s="635"/>
      <c r="U443" s="635"/>
      <c r="V443" s="635"/>
      <c r="W443" s="635"/>
      <c r="X443" s="635"/>
      <c r="Y443" s="635"/>
      <c r="Z443" s="635"/>
    </row>
    <row r="444" spans="1:26" ht="18.75" customHeight="1">
      <c r="A444" s="635"/>
      <c r="B444" s="635"/>
      <c r="C444" s="635"/>
      <c r="D444" s="635"/>
      <c r="E444" s="635"/>
      <c r="F444" s="635"/>
      <c r="G444" s="635"/>
      <c r="H444" s="635"/>
      <c r="I444" s="635"/>
      <c r="J444" s="635"/>
      <c r="K444" s="635"/>
      <c r="L444" s="635"/>
      <c r="M444" s="635"/>
      <c r="N444" s="635"/>
      <c r="O444" s="635"/>
      <c r="P444" s="635"/>
      <c r="Q444" s="635"/>
      <c r="R444" s="635"/>
      <c r="S444" s="635"/>
      <c r="T444" s="635"/>
      <c r="U444" s="635"/>
      <c r="V444" s="635"/>
      <c r="W444" s="635"/>
      <c r="X444" s="635"/>
      <c r="Y444" s="635"/>
      <c r="Z444" s="635"/>
    </row>
    <row r="445" spans="1:26" ht="18.75" customHeight="1">
      <c r="A445" s="635"/>
      <c r="B445" s="635"/>
      <c r="C445" s="635"/>
      <c r="D445" s="635"/>
      <c r="E445" s="635"/>
      <c r="F445" s="635"/>
      <c r="G445" s="635"/>
      <c r="H445" s="635"/>
      <c r="I445" s="635"/>
      <c r="J445" s="635"/>
      <c r="K445" s="635"/>
      <c r="L445" s="635"/>
      <c r="M445" s="635"/>
      <c r="N445" s="635"/>
      <c r="O445" s="635"/>
      <c r="P445" s="635"/>
      <c r="Q445" s="635"/>
      <c r="R445" s="635"/>
      <c r="S445" s="635"/>
      <c r="T445" s="635"/>
      <c r="U445" s="635"/>
      <c r="V445" s="635"/>
      <c r="W445" s="635"/>
      <c r="X445" s="635"/>
      <c r="Y445" s="635"/>
      <c r="Z445" s="635"/>
    </row>
    <row r="446" spans="1:26" ht="18.75" customHeight="1">
      <c r="A446" s="635"/>
      <c r="B446" s="635"/>
      <c r="C446" s="635"/>
      <c r="D446" s="635"/>
      <c r="E446" s="635"/>
      <c r="F446" s="635"/>
      <c r="G446" s="635"/>
      <c r="H446" s="635"/>
      <c r="I446" s="635"/>
      <c r="J446" s="635"/>
      <c r="K446" s="635"/>
      <c r="L446" s="635"/>
      <c r="M446" s="635"/>
      <c r="N446" s="635"/>
      <c r="O446" s="635"/>
      <c r="P446" s="635"/>
      <c r="Q446" s="635"/>
      <c r="R446" s="635"/>
      <c r="S446" s="635"/>
      <c r="T446" s="635"/>
      <c r="U446" s="635"/>
      <c r="V446" s="635"/>
      <c r="W446" s="635"/>
      <c r="X446" s="635"/>
      <c r="Y446" s="635"/>
      <c r="Z446" s="635"/>
    </row>
    <row r="447" spans="1:26" ht="18.75" customHeight="1">
      <c r="A447" s="635"/>
      <c r="B447" s="635"/>
      <c r="C447" s="635"/>
      <c r="D447" s="635"/>
      <c r="E447" s="635"/>
      <c r="F447" s="635"/>
      <c r="G447" s="635"/>
      <c r="H447" s="635"/>
      <c r="I447" s="635"/>
      <c r="J447" s="635"/>
      <c r="K447" s="635"/>
      <c r="L447" s="635"/>
      <c r="M447" s="635"/>
      <c r="N447" s="635"/>
      <c r="O447" s="635"/>
      <c r="P447" s="635"/>
      <c r="Q447" s="635"/>
      <c r="R447" s="635"/>
      <c r="S447" s="635"/>
      <c r="T447" s="635"/>
      <c r="U447" s="635"/>
      <c r="V447" s="635"/>
      <c r="W447" s="635"/>
      <c r="X447" s="635"/>
      <c r="Y447" s="635"/>
      <c r="Z447" s="635"/>
    </row>
    <row r="448" spans="1:26" ht="18.75" customHeight="1">
      <c r="A448" s="635"/>
      <c r="B448" s="635"/>
      <c r="C448" s="635"/>
      <c r="D448" s="635"/>
      <c r="E448" s="635"/>
      <c r="F448" s="635"/>
      <c r="G448" s="635"/>
      <c r="H448" s="635"/>
      <c r="I448" s="635"/>
      <c r="J448" s="635"/>
      <c r="K448" s="635"/>
      <c r="L448" s="635"/>
      <c r="M448" s="635"/>
      <c r="N448" s="635"/>
      <c r="O448" s="635"/>
      <c r="P448" s="635"/>
      <c r="Q448" s="635"/>
      <c r="R448" s="635"/>
      <c r="S448" s="635"/>
      <c r="T448" s="635"/>
      <c r="U448" s="635"/>
      <c r="V448" s="635"/>
      <c r="W448" s="635"/>
      <c r="X448" s="635"/>
      <c r="Y448" s="635"/>
      <c r="Z448" s="635"/>
    </row>
    <row r="449" spans="1:26" ht="18.75" customHeight="1">
      <c r="A449" s="635"/>
      <c r="B449" s="635"/>
      <c r="C449" s="635"/>
      <c r="D449" s="635"/>
      <c r="E449" s="635"/>
      <c r="F449" s="635"/>
      <c r="G449" s="635"/>
      <c r="H449" s="635"/>
      <c r="I449" s="635"/>
      <c r="J449" s="635"/>
      <c r="K449" s="635"/>
      <c r="L449" s="635"/>
      <c r="M449" s="635"/>
      <c r="N449" s="635"/>
      <c r="O449" s="635"/>
      <c r="P449" s="635"/>
      <c r="Q449" s="635"/>
      <c r="R449" s="635"/>
      <c r="S449" s="635"/>
      <c r="T449" s="635"/>
      <c r="U449" s="635"/>
      <c r="V449" s="635"/>
      <c r="W449" s="635"/>
      <c r="X449" s="635"/>
      <c r="Y449" s="635"/>
      <c r="Z449" s="635"/>
    </row>
    <row r="450" spans="1:26" ht="18.75" customHeight="1">
      <c r="A450" s="635"/>
      <c r="B450" s="635"/>
      <c r="C450" s="635"/>
      <c r="D450" s="635"/>
      <c r="E450" s="635"/>
      <c r="F450" s="635"/>
      <c r="G450" s="635"/>
      <c r="H450" s="635"/>
      <c r="I450" s="635"/>
      <c r="J450" s="635"/>
      <c r="K450" s="635"/>
      <c r="L450" s="635"/>
      <c r="M450" s="635"/>
      <c r="N450" s="635"/>
      <c r="O450" s="635"/>
      <c r="P450" s="635"/>
      <c r="Q450" s="635"/>
      <c r="R450" s="635"/>
      <c r="S450" s="635"/>
      <c r="T450" s="635"/>
      <c r="U450" s="635"/>
      <c r="V450" s="635"/>
      <c r="W450" s="635"/>
      <c r="X450" s="635"/>
      <c r="Y450" s="635"/>
      <c r="Z450" s="635"/>
    </row>
    <row r="451" spans="1:26" ht="18.75" customHeight="1">
      <c r="A451" s="635"/>
      <c r="B451" s="635"/>
      <c r="C451" s="635"/>
      <c r="D451" s="635"/>
      <c r="E451" s="635"/>
      <c r="F451" s="635"/>
      <c r="G451" s="635"/>
      <c r="H451" s="635"/>
      <c r="I451" s="635"/>
      <c r="J451" s="635"/>
      <c r="K451" s="635"/>
      <c r="L451" s="635"/>
      <c r="M451" s="635"/>
      <c r="N451" s="635"/>
      <c r="O451" s="635"/>
      <c r="P451" s="635"/>
      <c r="Q451" s="635"/>
      <c r="R451" s="635"/>
      <c r="S451" s="635"/>
      <c r="T451" s="635"/>
      <c r="U451" s="635"/>
      <c r="V451" s="635"/>
      <c r="W451" s="635"/>
      <c r="X451" s="635"/>
      <c r="Y451" s="635"/>
      <c r="Z451" s="635"/>
    </row>
    <row r="452" spans="1:26" ht="18.75" customHeight="1">
      <c r="A452" s="635"/>
      <c r="B452" s="635"/>
      <c r="C452" s="635"/>
      <c r="D452" s="635"/>
      <c r="E452" s="635"/>
      <c r="F452" s="635"/>
      <c r="G452" s="635"/>
      <c r="H452" s="635"/>
      <c r="I452" s="635"/>
      <c r="J452" s="635"/>
      <c r="K452" s="635"/>
      <c r="L452" s="635"/>
      <c r="M452" s="635"/>
      <c r="N452" s="635"/>
      <c r="O452" s="635"/>
      <c r="P452" s="635"/>
      <c r="Q452" s="635"/>
      <c r="R452" s="635"/>
      <c r="S452" s="635"/>
      <c r="T452" s="635"/>
      <c r="U452" s="635"/>
      <c r="V452" s="635"/>
      <c r="W452" s="635"/>
      <c r="X452" s="635"/>
      <c r="Y452" s="635"/>
      <c r="Z452" s="635"/>
    </row>
    <row r="453" spans="1:26" ht="18.75" customHeight="1">
      <c r="A453" s="635"/>
      <c r="B453" s="635"/>
      <c r="C453" s="635"/>
      <c r="D453" s="635"/>
      <c r="E453" s="635"/>
      <c r="F453" s="635"/>
      <c r="G453" s="635"/>
      <c r="H453" s="635"/>
      <c r="I453" s="635"/>
      <c r="J453" s="635"/>
      <c r="K453" s="635"/>
      <c r="L453" s="635"/>
      <c r="M453" s="635"/>
      <c r="N453" s="635"/>
      <c r="O453" s="635"/>
      <c r="P453" s="635"/>
      <c r="Q453" s="635"/>
      <c r="R453" s="635"/>
      <c r="S453" s="635"/>
      <c r="T453" s="635"/>
      <c r="U453" s="635"/>
      <c r="V453" s="635"/>
      <c r="W453" s="635"/>
      <c r="X453" s="635"/>
      <c r="Y453" s="635"/>
      <c r="Z453" s="635"/>
    </row>
    <row r="454" spans="1:26" ht="18.75" customHeight="1">
      <c r="A454" s="635"/>
      <c r="B454" s="635"/>
      <c r="C454" s="635"/>
      <c r="D454" s="635"/>
      <c r="E454" s="635"/>
      <c r="F454" s="635"/>
      <c r="G454" s="635"/>
      <c r="H454" s="635"/>
      <c r="I454" s="635"/>
      <c r="J454" s="635"/>
      <c r="K454" s="635"/>
      <c r="L454" s="635"/>
      <c r="M454" s="635"/>
      <c r="N454" s="635"/>
      <c r="O454" s="635"/>
      <c r="P454" s="635"/>
      <c r="Q454" s="635"/>
      <c r="R454" s="635"/>
      <c r="S454" s="635"/>
      <c r="T454" s="635"/>
      <c r="U454" s="635"/>
      <c r="V454" s="635"/>
      <c r="W454" s="635"/>
      <c r="X454" s="635"/>
      <c r="Y454" s="635"/>
      <c r="Z454" s="635"/>
    </row>
    <row r="455" spans="1:26" ht="18.75" customHeight="1">
      <c r="A455" s="635"/>
      <c r="B455" s="635"/>
      <c r="C455" s="635"/>
      <c r="D455" s="635"/>
      <c r="E455" s="635"/>
      <c r="F455" s="635"/>
      <c r="G455" s="635"/>
      <c r="H455" s="635"/>
      <c r="I455" s="635"/>
      <c r="J455" s="635"/>
      <c r="K455" s="635"/>
      <c r="L455" s="635"/>
      <c r="M455" s="635"/>
      <c r="N455" s="635"/>
      <c r="O455" s="635"/>
      <c r="P455" s="635"/>
      <c r="Q455" s="635"/>
      <c r="R455" s="635"/>
      <c r="S455" s="635"/>
      <c r="T455" s="635"/>
      <c r="U455" s="635"/>
      <c r="V455" s="635"/>
      <c r="W455" s="635"/>
      <c r="X455" s="635"/>
      <c r="Y455" s="635"/>
      <c r="Z455" s="635"/>
    </row>
    <row r="456" spans="1:26" ht="18.75" customHeight="1">
      <c r="A456" s="635"/>
      <c r="B456" s="635"/>
      <c r="C456" s="635"/>
      <c r="D456" s="635"/>
      <c r="E456" s="635"/>
      <c r="F456" s="635"/>
      <c r="G456" s="635"/>
      <c r="H456" s="635"/>
      <c r="I456" s="635"/>
      <c r="J456" s="635"/>
      <c r="K456" s="635"/>
      <c r="L456" s="635"/>
      <c r="M456" s="635"/>
      <c r="N456" s="635"/>
      <c r="O456" s="635"/>
      <c r="P456" s="635"/>
      <c r="Q456" s="635"/>
      <c r="R456" s="635"/>
      <c r="S456" s="635"/>
      <c r="T456" s="635"/>
      <c r="U456" s="635"/>
      <c r="V456" s="635"/>
      <c r="W456" s="635"/>
      <c r="X456" s="635"/>
      <c r="Y456" s="635"/>
      <c r="Z456" s="635"/>
    </row>
    <row r="457" spans="1:26" ht="18.75" customHeight="1">
      <c r="A457" s="635"/>
      <c r="B457" s="635"/>
      <c r="C457" s="635"/>
      <c r="D457" s="635"/>
      <c r="E457" s="635"/>
      <c r="F457" s="635"/>
      <c r="G457" s="635"/>
      <c r="H457" s="635"/>
      <c r="I457" s="635"/>
      <c r="J457" s="635"/>
      <c r="K457" s="635"/>
      <c r="L457" s="635"/>
      <c r="M457" s="635"/>
      <c r="N457" s="635"/>
      <c r="O457" s="635"/>
      <c r="P457" s="635"/>
      <c r="Q457" s="635"/>
      <c r="R457" s="635"/>
      <c r="S457" s="635"/>
      <c r="T457" s="635"/>
      <c r="U457" s="635"/>
      <c r="V457" s="635"/>
      <c r="W457" s="635"/>
      <c r="X457" s="635"/>
      <c r="Y457" s="635"/>
      <c r="Z457" s="635"/>
    </row>
    <row r="458" spans="1:26" ht="18.75" customHeight="1">
      <c r="A458" s="635"/>
      <c r="B458" s="635"/>
      <c r="C458" s="635"/>
      <c r="D458" s="635"/>
      <c r="E458" s="635"/>
      <c r="F458" s="635"/>
      <c r="G458" s="635"/>
      <c r="H458" s="635"/>
      <c r="I458" s="635"/>
      <c r="J458" s="635"/>
      <c r="K458" s="635"/>
      <c r="L458" s="635"/>
      <c r="M458" s="635"/>
      <c r="N458" s="635"/>
      <c r="O458" s="635"/>
      <c r="P458" s="635"/>
      <c r="Q458" s="635"/>
      <c r="R458" s="635"/>
      <c r="S458" s="635"/>
      <c r="T458" s="635"/>
      <c r="U458" s="635"/>
      <c r="V458" s="635"/>
      <c r="W458" s="635"/>
      <c r="X458" s="635"/>
      <c r="Y458" s="635"/>
      <c r="Z458" s="635"/>
    </row>
    <row r="459" spans="1:26" ht="18.75" customHeight="1">
      <c r="A459" s="635"/>
      <c r="B459" s="635"/>
      <c r="C459" s="635"/>
      <c r="D459" s="635"/>
      <c r="E459" s="635"/>
      <c r="F459" s="635"/>
      <c r="G459" s="635"/>
      <c r="H459" s="635"/>
      <c r="I459" s="635"/>
      <c r="J459" s="635"/>
      <c r="K459" s="635"/>
      <c r="L459" s="635"/>
      <c r="M459" s="635"/>
      <c r="N459" s="635"/>
      <c r="O459" s="635"/>
      <c r="P459" s="635"/>
      <c r="Q459" s="635"/>
      <c r="R459" s="635"/>
      <c r="S459" s="635"/>
      <c r="T459" s="635"/>
      <c r="U459" s="635"/>
      <c r="V459" s="635"/>
      <c r="W459" s="635"/>
      <c r="X459" s="635"/>
      <c r="Y459" s="635"/>
      <c r="Z459" s="635"/>
    </row>
    <row r="460" spans="1:26" ht="18.75" customHeight="1">
      <c r="A460" s="635"/>
      <c r="B460" s="635"/>
      <c r="C460" s="635"/>
      <c r="D460" s="635"/>
      <c r="E460" s="635"/>
      <c r="F460" s="635"/>
      <c r="G460" s="635"/>
      <c r="H460" s="635"/>
      <c r="I460" s="635"/>
      <c r="J460" s="635"/>
      <c r="K460" s="635"/>
      <c r="L460" s="635"/>
      <c r="M460" s="635"/>
      <c r="N460" s="635"/>
      <c r="O460" s="635"/>
      <c r="P460" s="635"/>
      <c r="Q460" s="635"/>
      <c r="R460" s="635"/>
      <c r="S460" s="635"/>
      <c r="T460" s="635"/>
      <c r="U460" s="635"/>
      <c r="V460" s="635"/>
      <c r="W460" s="635"/>
      <c r="X460" s="635"/>
      <c r="Y460" s="635"/>
      <c r="Z460" s="635"/>
    </row>
    <row r="461" spans="1:26" ht="18.75" customHeight="1">
      <c r="A461" s="635"/>
      <c r="B461" s="635"/>
      <c r="C461" s="635"/>
      <c r="D461" s="635"/>
      <c r="E461" s="635"/>
      <c r="F461" s="635"/>
      <c r="G461" s="635"/>
      <c r="H461" s="635"/>
      <c r="I461" s="635"/>
      <c r="J461" s="635"/>
      <c r="K461" s="635"/>
      <c r="L461" s="635"/>
      <c r="M461" s="635"/>
      <c r="N461" s="635"/>
      <c r="O461" s="635"/>
      <c r="P461" s="635"/>
      <c r="Q461" s="635"/>
      <c r="R461" s="635"/>
      <c r="S461" s="635"/>
      <c r="T461" s="635"/>
      <c r="U461" s="635"/>
      <c r="V461" s="635"/>
      <c r="W461" s="635"/>
      <c r="X461" s="635"/>
      <c r="Y461" s="635"/>
      <c r="Z461" s="635"/>
    </row>
    <row r="462" spans="1:26" ht="18.75" customHeight="1">
      <c r="A462" s="635"/>
      <c r="B462" s="635"/>
      <c r="C462" s="635"/>
      <c r="D462" s="635"/>
      <c r="E462" s="635"/>
      <c r="F462" s="635"/>
      <c r="G462" s="635"/>
      <c r="H462" s="635"/>
      <c r="I462" s="635"/>
      <c r="J462" s="635"/>
      <c r="K462" s="635"/>
      <c r="L462" s="635"/>
      <c r="M462" s="635"/>
      <c r="N462" s="635"/>
      <c r="O462" s="635"/>
      <c r="P462" s="635"/>
      <c r="Q462" s="635"/>
      <c r="R462" s="635"/>
      <c r="S462" s="635"/>
      <c r="T462" s="635"/>
      <c r="U462" s="635"/>
      <c r="V462" s="635"/>
      <c r="W462" s="635"/>
      <c r="X462" s="635"/>
      <c r="Y462" s="635"/>
      <c r="Z462" s="635"/>
    </row>
    <row r="463" spans="1:26" ht="18.75" customHeight="1">
      <c r="A463" s="635"/>
      <c r="B463" s="635"/>
      <c r="C463" s="635"/>
      <c r="D463" s="635"/>
      <c r="E463" s="635"/>
      <c r="F463" s="635"/>
      <c r="G463" s="635"/>
      <c r="H463" s="635"/>
      <c r="I463" s="635"/>
      <c r="J463" s="635"/>
      <c r="K463" s="635"/>
      <c r="L463" s="635"/>
      <c r="M463" s="635"/>
      <c r="N463" s="635"/>
      <c r="O463" s="635"/>
      <c r="P463" s="635"/>
      <c r="Q463" s="635"/>
      <c r="R463" s="635"/>
      <c r="S463" s="635"/>
      <c r="T463" s="635"/>
      <c r="U463" s="635"/>
      <c r="V463" s="635"/>
      <c r="W463" s="635"/>
      <c r="X463" s="635"/>
      <c r="Y463" s="635"/>
      <c r="Z463" s="635"/>
    </row>
    <row r="464" spans="1:26" ht="18.75" customHeight="1">
      <c r="A464" s="635"/>
      <c r="B464" s="635"/>
      <c r="C464" s="635"/>
      <c r="D464" s="635"/>
      <c r="E464" s="635"/>
      <c r="F464" s="635"/>
      <c r="G464" s="635"/>
      <c r="H464" s="635"/>
      <c r="I464" s="635"/>
      <c r="J464" s="635"/>
      <c r="K464" s="635"/>
      <c r="L464" s="635"/>
      <c r="M464" s="635"/>
      <c r="N464" s="635"/>
      <c r="O464" s="635"/>
      <c r="P464" s="635"/>
      <c r="Q464" s="635"/>
      <c r="R464" s="635"/>
      <c r="S464" s="635"/>
      <c r="T464" s="635"/>
      <c r="U464" s="635"/>
      <c r="V464" s="635"/>
      <c r="W464" s="635"/>
      <c r="X464" s="635"/>
      <c r="Y464" s="635"/>
      <c r="Z464" s="635"/>
    </row>
    <row r="465" spans="1:26" ht="18.75" customHeight="1">
      <c r="A465" s="635"/>
      <c r="B465" s="635"/>
      <c r="C465" s="635"/>
      <c r="D465" s="635"/>
      <c r="E465" s="635"/>
      <c r="F465" s="635"/>
      <c r="G465" s="635"/>
      <c r="H465" s="635"/>
      <c r="I465" s="635"/>
      <c r="J465" s="635"/>
      <c r="K465" s="635"/>
      <c r="L465" s="635"/>
      <c r="M465" s="635"/>
      <c r="N465" s="635"/>
      <c r="O465" s="635"/>
      <c r="P465" s="635"/>
      <c r="Q465" s="635"/>
      <c r="R465" s="635"/>
      <c r="S465" s="635"/>
      <c r="T465" s="635"/>
      <c r="U465" s="635"/>
      <c r="V465" s="635"/>
      <c r="W465" s="635"/>
      <c r="X465" s="635"/>
      <c r="Y465" s="635"/>
      <c r="Z465" s="635"/>
    </row>
    <row r="466" spans="1:26" ht="18.75" customHeight="1">
      <c r="A466" s="635"/>
      <c r="B466" s="635"/>
      <c r="C466" s="635"/>
      <c r="D466" s="635"/>
      <c r="E466" s="635"/>
      <c r="F466" s="635"/>
      <c r="G466" s="635"/>
      <c r="H466" s="635"/>
      <c r="I466" s="635"/>
      <c r="J466" s="635"/>
      <c r="K466" s="635"/>
      <c r="L466" s="635"/>
      <c r="M466" s="635"/>
      <c r="N466" s="635"/>
      <c r="O466" s="635"/>
      <c r="P466" s="635"/>
      <c r="Q466" s="635"/>
      <c r="R466" s="635"/>
      <c r="S466" s="635"/>
      <c r="T466" s="635"/>
      <c r="U466" s="635"/>
      <c r="V466" s="635"/>
      <c r="W466" s="635"/>
      <c r="X466" s="635"/>
      <c r="Y466" s="635"/>
      <c r="Z466" s="635"/>
    </row>
    <row r="467" spans="1:26" ht="18.75" customHeight="1">
      <c r="A467" s="635"/>
      <c r="B467" s="635"/>
      <c r="C467" s="635"/>
      <c r="D467" s="635"/>
      <c r="E467" s="635"/>
      <c r="F467" s="635"/>
      <c r="G467" s="635"/>
      <c r="H467" s="635"/>
      <c r="I467" s="635"/>
      <c r="J467" s="635"/>
      <c r="K467" s="635"/>
      <c r="L467" s="635"/>
      <c r="M467" s="635"/>
      <c r="N467" s="635"/>
      <c r="O467" s="635"/>
      <c r="P467" s="635"/>
      <c r="Q467" s="635"/>
      <c r="R467" s="635"/>
      <c r="S467" s="635"/>
      <c r="T467" s="635"/>
      <c r="U467" s="635"/>
      <c r="V467" s="635"/>
      <c r="W467" s="635"/>
      <c r="X467" s="635"/>
      <c r="Y467" s="635"/>
      <c r="Z467" s="635"/>
    </row>
    <row r="468" spans="1:26" ht="18.75" customHeight="1">
      <c r="A468" s="635"/>
      <c r="B468" s="635"/>
      <c r="C468" s="635"/>
      <c r="D468" s="635"/>
      <c r="E468" s="635"/>
      <c r="F468" s="635"/>
      <c r="G468" s="635"/>
      <c r="H468" s="635"/>
      <c r="I468" s="635"/>
      <c r="J468" s="635"/>
      <c r="K468" s="635"/>
      <c r="L468" s="635"/>
      <c r="M468" s="635"/>
      <c r="N468" s="635"/>
      <c r="O468" s="635"/>
      <c r="P468" s="635"/>
      <c r="Q468" s="635"/>
      <c r="R468" s="635"/>
      <c r="S468" s="635"/>
      <c r="T468" s="635"/>
      <c r="U468" s="635"/>
      <c r="V468" s="635"/>
      <c r="W468" s="635"/>
      <c r="X468" s="635"/>
      <c r="Y468" s="635"/>
      <c r="Z468" s="635"/>
    </row>
    <row r="469" spans="1:26" ht="18.75" customHeight="1">
      <c r="A469" s="635"/>
      <c r="B469" s="635"/>
      <c r="C469" s="635"/>
      <c r="D469" s="635"/>
      <c r="E469" s="635"/>
      <c r="F469" s="635"/>
      <c r="G469" s="635"/>
      <c r="H469" s="635"/>
      <c r="I469" s="635"/>
      <c r="J469" s="635"/>
      <c r="K469" s="635"/>
      <c r="L469" s="635"/>
      <c r="M469" s="635"/>
      <c r="N469" s="635"/>
      <c r="O469" s="635"/>
      <c r="P469" s="635"/>
      <c r="Q469" s="635"/>
      <c r="R469" s="635"/>
      <c r="S469" s="635"/>
      <c r="T469" s="635"/>
      <c r="U469" s="635"/>
      <c r="V469" s="635"/>
      <c r="W469" s="635"/>
      <c r="X469" s="635"/>
      <c r="Y469" s="635"/>
      <c r="Z469" s="635"/>
    </row>
    <row r="470" spans="1:26" ht="18.75" customHeight="1">
      <c r="A470" s="635"/>
      <c r="B470" s="635"/>
      <c r="C470" s="635"/>
      <c r="D470" s="635"/>
      <c r="E470" s="635"/>
      <c r="F470" s="635"/>
      <c r="G470" s="635"/>
      <c r="H470" s="635"/>
      <c r="I470" s="635"/>
      <c r="J470" s="635"/>
      <c r="K470" s="635"/>
      <c r="L470" s="635"/>
      <c r="M470" s="635"/>
      <c r="N470" s="635"/>
      <c r="O470" s="635"/>
      <c r="P470" s="635"/>
      <c r="Q470" s="635"/>
      <c r="R470" s="635"/>
      <c r="S470" s="635"/>
      <c r="T470" s="635"/>
      <c r="U470" s="635"/>
      <c r="V470" s="635"/>
      <c r="W470" s="635"/>
      <c r="X470" s="635"/>
      <c r="Y470" s="635"/>
      <c r="Z470" s="635"/>
    </row>
    <row r="471" spans="1:26" ht="18.75" customHeight="1">
      <c r="A471" s="635"/>
      <c r="B471" s="635"/>
      <c r="C471" s="635"/>
      <c r="D471" s="635"/>
      <c r="E471" s="635"/>
      <c r="F471" s="635"/>
      <c r="G471" s="635"/>
      <c r="H471" s="635"/>
      <c r="I471" s="635"/>
      <c r="J471" s="635"/>
      <c r="K471" s="635"/>
      <c r="L471" s="635"/>
      <c r="M471" s="635"/>
      <c r="N471" s="635"/>
      <c r="O471" s="635"/>
      <c r="P471" s="635"/>
      <c r="Q471" s="635"/>
      <c r="R471" s="635"/>
      <c r="S471" s="635"/>
      <c r="T471" s="635"/>
      <c r="U471" s="635"/>
      <c r="V471" s="635"/>
      <c r="W471" s="635"/>
      <c r="X471" s="635"/>
      <c r="Y471" s="635"/>
      <c r="Z471" s="635"/>
    </row>
    <row r="472" spans="1:26" ht="18.75" customHeight="1">
      <c r="A472" s="635"/>
      <c r="B472" s="635"/>
      <c r="C472" s="635"/>
      <c r="D472" s="635"/>
      <c r="E472" s="635"/>
      <c r="F472" s="635"/>
      <c r="G472" s="635"/>
      <c r="H472" s="635"/>
      <c r="I472" s="635"/>
      <c r="J472" s="635"/>
      <c r="K472" s="635"/>
      <c r="L472" s="635"/>
      <c r="M472" s="635"/>
      <c r="N472" s="635"/>
      <c r="O472" s="635"/>
      <c r="P472" s="635"/>
      <c r="Q472" s="635"/>
      <c r="R472" s="635"/>
      <c r="S472" s="635"/>
      <c r="T472" s="635"/>
      <c r="U472" s="635"/>
      <c r="V472" s="635"/>
      <c r="W472" s="635"/>
      <c r="X472" s="635"/>
      <c r="Y472" s="635"/>
      <c r="Z472" s="635"/>
    </row>
    <row r="473" spans="1:26" ht="18.75" customHeight="1">
      <c r="A473" s="635"/>
      <c r="B473" s="635"/>
      <c r="C473" s="635"/>
      <c r="D473" s="635"/>
      <c r="E473" s="635"/>
      <c r="F473" s="635"/>
      <c r="G473" s="635"/>
      <c r="H473" s="635"/>
      <c r="I473" s="635"/>
      <c r="J473" s="635"/>
      <c r="K473" s="635"/>
      <c r="L473" s="635"/>
      <c r="M473" s="635"/>
      <c r="N473" s="635"/>
      <c r="O473" s="635"/>
      <c r="P473" s="635"/>
      <c r="Q473" s="635"/>
      <c r="R473" s="635"/>
      <c r="S473" s="635"/>
      <c r="T473" s="635"/>
      <c r="U473" s="635"/>
      <c r="V473" s="635"/>
      <c r="W473" s="635"/>
      <c r="X473" s="635"/>
      <c r="Y473" s="635"/>
      <c r="Z473" s="635"/>
    </row>
    <row r="474" spans="1:26" ht="18.75" customHeight="1">
      <c r="A474" s="635"/>
      <c r="B474" s="635"/>
      <c r="C474" s="635"/>
      <c r="D474" s="635"/>
      <c r="E474" s="635"/>
      <c r="F474" s="635"/>
      <c r="G474" s="635"/>
      <c r="H474" s="635"/>
      <c r="I474" s="635"/>
      <c r="J474" s="635"/>
      <c r="K474" s="635"/>
      <c r="L474" s="635"/>
      <c r="M474" s="635"/>
      <c r="N474" s="635"/>
      <c r="O474" s="635"/>
      <c r="P474" s="635"/>
      <c r="Q474" s="635"/>
      <c r="R474" s="635"/>
      <c r="S474" s="635"/>
      <c r="T474" s="635"/>
      <c r="U474" s="635"/>
      <c r="V474" s="635"/>
      <c r="W474" s="635"/>
      <c r="X474" s="635"/>
      <c r="Y474" s="635"/>
      <c r="Z474" s="635"/>
    </row>
    <row r="475" spans="1:26" ht="18.75" customHeight="1">
      <c r="A475" s="635"/>
      <c r="B475" s="635"/>
      <c r="C475" s="635"/>
      <c r="D475" s="635"/>
      <c r="E475" s="635"/>
      <c r="F475" s="635"/>
      <c r="G475" s="635"/>
      <c r="H475" s="635"/>
      <c r="I475" s="635"/>
      <c r="J475" s="635"/>
      <c r="K475" s="635"/>
      <c r="L475" s="635"/>
      <c r="M475" s="635"/>
      <c r="N475" s="635"/>
      <c r="O475" s="635"/>
      <c r="P475" s="635"/>
      <c r="Q475" s="635"/>
      <c r="R475" s="635"/>
      <c r="S475" s="635"/>
      <c r="T475" s="635"/>
      <c r="U475" s="635"/>
      <c r="V475" s="635"/>
      <c r="W475" s="635"/>
      <c r="X475" s="635"/>
      <c r="Y475" s="635"/>
      <c r="Z475" s="635"/>
    </row>
    <row r="476" spans="1:26" ht="18.75" customHeight="1">
      <c r="A476" s="635"/>
      <c r="B476" s="635"/>
      <c r="C476" s="635"/>
      <c r="D476" s="635"/>
      <c r="E476" s="635"/>
      <c r="F476" s="635"/>
      <c r="G476" s="635"/>
      <c r="H476" s="635"/>
      <c r="I476" s="635"/>
      <c r="J476" s="635"/>
      <c r="K476" s="635"/>
      <c r="L476" s="635"/>
      <c r="M476" s="635"/>
      <c r="N476" s="635"/>
      <c r="O476" s="635"/>
      <c r="P476" s="635"/>
      <c r="Q476" s="635"/>
      <c r="R476" s="635"/>
      <c r="S476" s="635"/>
      <c r="T476" s="635"/>
      <c r="U476" s="635"/>
      <c r="V476" s="635"/>
      <c r="W476" s="635"/>
      <c r="X476" s="635"/>
      <c r="Y476" s="635"/>
      <c r="Z476" s="635"/>
    </row>
    <row r="477" spans="1:26" ht="18.75" customHeight="1">
      <c r="A477" s="635"/>
      <c r="B477" s="635"/>
      <c r="C477" s="635"/>
      <c r="D477" s="635"/>
      <c r="E477" s="635"/>
      <c r="F477" s="635"/>
      <c r="G477" s="635"/>
      <c r="H477" s="635"/>
      <c r="I477" s="635"/>
      <c r="J477" s="635"/>
      <c r="K477" s="635"/>
      <c r="L477" s="635"/>
      <c r="M477" s="635"/>
      <c r="N477" s="635"/>
      <c r="O477" s="635"/>
      <c r="P477" s="635"/>
      <c r="Q477" s="635"/>
      <c r="R477" s="635"/>
      <c r="S477" s="635"/>
      <c r="T477" s="635"/>
      <c r="U477" s="635"/>
      <c r="V477" s="635"/>
      <c r="W477" s="635"/>
      <c r="X477" s="635"/>
      <c r="Y477" s="635"/>
      <c r="Z477" s="635"/>
    </row>
    <row r="478" spans="1:26" ht="18.75" customHeight="1">
      <c r="A478" s="635"/>
      <c r="B478" s="635"/>
      <c r="C478" s="635"/>
      <c r="D478" s="635"/>
      <c r="E478" s="635"/>
      <c r="F478" s="635"/>
      <c r="G478" s="635"/>
      <c r="H478" s="635"/>
      <c r="I478" s="635"/>
      <c r="J478" s="635"/>
      <c r="K478" s="635"/>
      <c r="L478" s="635"/>
      <c r="M478" s="635"/>
      <c r="N478" s="635"/>
      <c r="O478" s="635"/>
      <c r="P478" s="635"/>
      <c r="Q478" s="635"/>
      <c r="R478" s="635"/>
      <c r="S478" s="635"/>
      <c r="T478" s="635"/>
      <c r="U478" s="635"/>
      <c r="V478" s="635"/>
      <c r="W478" s="635"/>
      <c r="X478" s="635"/>
      <c r="Y478" s="635"/>
      <c r="Z478" s="635"/>
    </row>
    <row r="479" spans="1:26" ht="18.75" customHeight="1">
      <c r="A479" s="635"/>
      <c r="B479" s="635"/>
      <c r="C479" s="635"/>
      <c r="D479" s="635"/>
      <c r="E479" s="635"/>
      <c r="F479" s="635"/>
      <c r="G479" s="635"/>
      <c r="H479" s="635"/>
      <c r="I479" s="635"/>
      <c r="J479" s="635"/>
      <c r="K479" s="635"/>
      <c r="L479" s="635"/>
      <c r="M479" s="635"/>
      <c r="N479" s="635"/>
      <c r="O479" s="635"/>
      <c r="P479" s="635"/>
      <c r="Q479" s="635"/>
      <c r="R479" s="635"/>
      <c r="S479" s="635"/>
      <c r="T479" s="635"/>
      <c r="U479" s="635"/>
      <c r="V479" s="635"/>
      <c r="W479" s="635"/>
      <c r="X479" s="635"/>
      <c r="Y479" s="635"/>
      <c r="Z479" s="635"/>
    </row>
    <row r="480" spans="1:26" ht="18.75" customHeight="1">
      <c r="A480" s="635"/>
      <c r="B480" s="635"/>
      <c r="C480" s="635"/>
      <c r="D480" s="635"/>
      <c r="E480" s="635"/>
      <c r="F480" s="635"/>
      <c r="G480" s="635"/>
      <c r="H480" s="635"/>
      <c r="I480" s="635"/>
      <c r="J480" s="635"/>
      <c r="K480" s="635"/>
      <c r="L480" s="635"/>
      <c r="M480" s="635"/>
      <c r="N480" s="635"/>
      <c r="O480" s="635"/>
      <c r="P480" s="635"/>
      <c r="Q480" s="635"/>
      <c r="R480" s="635"/>
      <c r="S480" s="635"/>
      <c r="T480" s="635"/>
      <c r="U480" s="635"/>
      <c r="V480" s="635"/>
      <c r="W480" s="635"/>
      <c r="X480" s="635"/>
      <c r="Y480" s="635"/>
      <c r="Z480" s="635"/>
    </row>
    <row r="481" spans="1:26" ht="18.75" customHeight="1">
      <c r="A481" s="635"/>
      <c r="B481" s="635"/>
      <c r="C481" s="635"/>
      <c r="D481" s="635"/>
      <c r="E481" s="635"/>
      <c r="F481" s="635"/>
      <c r="G481" s="635"/>
      <c r="H481" s="635"/>
      <c r="I481" s="635"/>
      <c r="J481" s="635"/>
      <c r="K481" s="635"/>
      <c r="L481" s="635"/>
      <c r="M481" s="635"/>
      <c r="N481" s="635"/>
      <c r="O481" s="635"/>
      <c r="P481" s="635"/>
      <c r="Q481" s="635"/>
      <c r="R481" s="635"/>
      <c r="S481" s="635"/>
      <c r="T481" s="635"/>
      <c r="U481" s="635"/>
      <c r="V481" s="635"/>
      <c r="W481" s="635"/>
      <c r="X481" s="635"/>
      <c r="Y481" s="635"/>
      <c r="Z481" s="635"/>
    </row>
    <row r="482" spans="1:26" ht="18.75" customHeight="1">
      <c r="A482" s="635"/>
      <c r="B482" s="635"/>
      <c r="C482" s="635"/>
      <c r="D482" s="635"/>
      <c r="E482" s="635"/>
      <c r="F482" s="635"/>
      <c r="G482" s="635"/>
      <c r="H482" s="635"/>
      <c r="I482" s="635"/>
      <c r="J482" s="635"/>
      <c r="K482" s="635"/>
      <c r="L482" s="635"/>
      <c r="M482" s="635"/>
      <c r="N482" s="635"/>
      <c r="O482" s="635"/>
      <c r="P482" s="635"/>
      <c r="Q482" s="635"/>
      <c r="R482" s="635"/>
      <c r="S482" s="635"/>
      <c r="T482" s="635"/>
      <c r="U482" s="635"/>
      <c r="V482" s="635"/>
      <c r="W482" s="635"/>
      <c r="X482" s="635"/>
      <c r="Y482" s="635"/>
      <c r="Z482" s="635"/>
    </row>
    <row r="483" spans="1:26" ht="18.75" customHeight="1">
      <c r="A483" s="635"/>
      <c r="B483" s="635"/>
      <c r="C483" s="635"/>
      <c r="D483" s="635"/>
      <c r="E483" s="635"/>
      <c r="F483" s="635"/>
      <c r="G483" s="635"/>
      <c r="H483" s="635"/>
      <c r="I483" s="635"/>
      <c r="J483" s="635"/>
      <c r="K483" s="635"/>
      <c r="L483" s="635"/>
      <c r="M483" s="635"/>
      <c r="N483" s="635"/>
      <c r="O483" s="635"/>
      <c r="P483" s="635"/>
      <c r="Q483" s="635"/>
      <c r="R483" s="635"/>
      <c r="S483" s="635"/>
      <c r="T483" s="635"/>
      <c r="U483" s="635"/>
      <c r="V483" s="635"/>
      <c r="W483" s="635"/>
      <c r="X483" s="635"/>
      <c r="Y483" s="635"/>
      <c r="Z483" s="635"/>
    </row>
    <row r="484" spans="1:26" ht="18.75" customHeight="1">
      <c r="A484" s="635"/>
      <c r="B484" s="635"/>
      <c r="C484" s="635"/>
      <c r="D484" s="635"/>
      <c r="E484" s="635"/>
      <c r="F484" s="635"/>
      <c r="G484" s="635"/>
      <c r="H484" s="635"/>
      <c r="I484" s="635"/>
      <c r="J484" s="635"/>
      <c r="K484" s="635"/>
      <c r="L484" s="635"/>
      <c r="M484" s="635"/>
      <c r="N484" s="635"/>
      <c r="O484" s="635"/>
      <c r="P484" s="635"/>
      <c r="Q484" s="635"/>
      <c r="R484" s="635"/>
      <c r="S484" s="635"/>
      <c r="T484" s="635"/>
      <c r="U484" s="635"/>
      <c r="V484" s="635"/>
      <c r="W484" s="635"/>
      <c r="X484" s="635"/>
      <c r="Y484" s="635"/>
      <c r="Z484" s="635"/>
    </row>
    <row r="485" spans="1:26" ht="18.75" customHeight="1">
      <c r="A485" s="635"/>
      <c r="B485" s="635"/>
      <c r="C485" s="635"/>
      <c r="D485" s="635"/>
      <c r="E485" s="635"/>
      <c r="F485" s="635"/>
      <c r="G485" s="635"/>
      <c r="H485" s="635"/>
      <c r="I485" s="635"/>
      <c r="J485" s="635"/>
      <c r="K485" s="635"/>
      <c r="L485" s="635"/>
      <c r="M485" s="635"/>
      <c r="N485" s="635"/>
      <c r="O485" s="635"/>
      <c r="P485" s="635"/>
      <c r="Q485" s="635"/>
      <c r="R485" s="635"/>
      <c r="S485" s="635"/>
      <c r="T485" s="635"/>
      <c r="U485" s="635"/>
      <c r="V485" s="635"/>
      <c r="W485" s="635"/>
      <c r="X485" s="635"/>
      <c r="Y485" s="635"/>
      <c r="Z485" s="635"/>
    </row>
    <row r="486" spans="1:26" ht="18.75" customHeight="1">
      <c r="A486" s="635"/>
      <c r="B486" s="635"/>
      <c r="C486" s="635"/>
      <c r="D486" s="635"/>
      <c r="E486" s="635"/>
      <c r="F486" s="635"/>
      <c r="G486" s="635"/>
      <c r="H486" s="635"/>
      <c r="I486" s="635"/>
      <c r="J486" s="635"/>
      <c r="K486" s="635"/>
      <c r="L486" s="635"/>
      <c r="M486" s="635"/>
      <c r="N486" s="635"/>
      <c r="O486" s="635"/>
      <c r="P486" s="635"/>
      <c r="Q486" s="635"/>
      <c r="R486" s="635"/>
      <c r="S486" s="635"/>
      <c r="T486" s="635"/>
      <c r="U486" s="635"/>
      <c r="V486" s="635"/>
      <c r="W486" s="635"/>
      <c r="X486" s="635"/>
      <c r="Y486" s="635"/>
      <c r="Z486" s="635"/>
    </row>
    <row r="487" spans="1:26" ht="18.75" customHeight="1">
      <c r="A487" s="635"/>
      <c r="B487" s="635"/>
      <c r="C487" s="635"/>
      <c r="D487" s="635"/>
      <c r="E487" s="635"/>
      <c r="F487" s="635"/>
      <c r="G487" s="635"/>
      <c r="H487" s="635"/>
      <c r="I487" s="635"/>
      <c r="J487" s="635"/>
      <c r="K487" s="635"/>
      <c r="L487" s="635"/>
      <c r="M487" s="635"/>
      <c r="N487" s="635"/>
      <c r="O487" s="635"/>
      <c r="P487" s="635"/>
      <c r="Q487" s="635"/>
      <c r="R487" s="635"/>
      <c r="S487" s="635"/>
      <c r="T487" s="635"/>
      <c r="U487" s="635"/>
      <c r="V487" s="635"/>
      <c r="W487" s="635"/>
      <c r="X487" s="635"/>
      <c r="Y487" s="635"/>
      <c r="Z487" s="635"/>
    </row>
    <row r="488" spans="1:26" ht="18.75" customHeight="1">
      <c r="A488" s="635"/>
      <c r="B488" s="635"/>
      <c r="C488" s="635"/>
      <c r="D488" s="635"/>
      <c r="E488" s="635"/>
      <c r="F488" s="635"/>
      <c r="G488" s="635"/>
      <c r="H488" s="635"/>
      <c r="I488" s="635"/>
      <c r="J488" s="635"/>
      <c r="K488" s="635"/>
      <c r="L488" s="635"/>
      <c r="M488" s="635"/>
      <c r="N488" s="635"/>
      <c r="O488" s="635"/>
      <c r="P488" s="635"/>
      <c r="Q488" s="635"/>
      <c r="R488" s="635"/>
      <c r="S488" s="635"/>
      <c r="T488" s="635"/>
      <c r="U488" s="635"/>
      <c r="V488" s="635"/>
      <c r="W488" s="635"/>
      <c r="X488" s="635"/>
      <c r="Y488" s="635"/>
      <c r="Z488" s="635"/>
    </row>
    <row r="489" spans="1:26" ht="18.75" customHeight="1">
      <c r="A489" s="635"/>
      <c r="B489" s="635"/>
      <c r="C489" s="635"/>
      <c r="D489" s="635"/>
      <c r="E489" s="635"/>
      <c r="F489" s="635"/>
      <c r="G489" s="635"/>
      <c r="H489" s="635"/>
      <c r="I489" s="635"/>
      <c r="J489" s="635"/>
      <c r="K489" s="635"/>
      <c r="L489" s="635"/>
      <c r="M489" s="635"/>
      <c r="N489" s="635"/>
      <c r="O489" s="635"/>
      <c r="P489" s="635"/>
      <c r="Q489" s="635"/>
      <c r="R489" s="635"/>
      <c r="S489" s="635"/>
      <c r="T489" s="635"/>
      <c r="U489" s="635"/>
      <c r="V489" s="635"/>
      <c r="W489" s="635"/>
      <c r="X489" s="635"/>
      <c r="Y489" s="635"/>
      <c r="Z489" s="635"/>
    </row>
    <row r="490" spans="1:26" ht="18.75" customHeight="1">
      <c r="A490" s="635"/>
      <c r="B490" s="635"/>
      <c r="C490" s="635"/>
      <c r="D490" s="635"/>
      <c r="E490" s="635"/>
      <c r="F490" s="635"/>
      <c r="G490" s="635"/>
      <c r="H490" s="635"/>
      <c r="I490" s="635"/>
      <c r="J490" s="635"/>
      <c r="K490" s="635"/>
      <c r="L490" s="635"/>
      <c r="M490" s="635"/>
      <c r="N490" s="635"/>
      <c r="O490" s="635"/>
      <c r="P490" s="635"/>
      <c r="Q490" s="635"/>
      <c r="R490" s="635"/>
      <c r="S490" s="635"/>
      <c r="T490" s="635"/>
      <c r="U490" s="635"/>
      <c r="V490" s="635"/>
      <c r="W490" s="635"/>
      <c r="X490" s="635"/>
      <c r="Y490" s="635"/>
      <c r="Z490" s="635"/>
    </row>
    <row r="491" spans="1:26" ht="18.75" customHeight="1">
      <c r="A491" s="635"/>
      <c r="B491" s="635"/>
      <c r="C491" s="635"/>
      <c r="D491" s="635"/>
      <c r="E491" s="635"/>
      <c r="F491" s="635"/>
      <c r="G491" s="635"/>
      <c r="H491" s="635"/>
      <c r="I491" s="635"/>
      <c r="J491" s="635"/>
      <c r="K491" s="635"/>
      <c r="L491" s="635"/>
      <c r="M491" s="635"/>
      <c r="N491" s="635"/>
      <c r="O491" s="635"/>
      <c r="P491" s="635"/>
      <c r="Q491" s="635"/>
      <c r="R491" s="635"/>
      <c r="S491" s="635"/>
      <c r="T491" s="635"/>
      <c r="U491" s="635"/>
      <c r="V491" s="635"/>
      <c r="W491" s="635"/>
      <c r="X491" s="635"/>
      <c r="Y491" s="635"/>
      <c r="Z491" s="635"/>
    </row>
    <row r="492" spans="1:26" ht="18.75" customHeight="1">
      <c r="A492" s="635"/>
      <c r="B492" s="635"/>
      <c r="C492" s="635"/>
      <c r="D492" s="635"/>
      <c r="E492" s="635"/>
      <c r="F492" s="635"/>
      <c r="G492" s="635"/>
      <c r="H492" s="635"/>
      <c r="I492" s="635"/>
      <c r="J492" s="635"/>
      <c r="K492" s="635"/>
      <c r="L492" s="635"/>
      <c r="M492" s="635"/>
      <c r="N492" s="635"/>
      <c r="O492" s="635"/>
      <c r="P492" s="635"/>
      <c r="Q492" s="635"/>
      <c r="R492" s="635"/>
      <c r="S492" s="635"/>
      <c r="T492" s="635"/>
      <c r="U492" s="635"/>
      <c r="V492" s="635"/>
      <c r="W492" s="635"/>
      <c r="X492" s="635"/>
      <c r="Y492" s="635"/>
      <c r="Z492" s="635"/>
    </row>
    <row r="493" spans="1:26" ht="18.75" customHeight="1">
      <c r="A493" s="635"/>
      <c r="B493" s="635"/>
      <c r="C493" s="635"/>
      <c r="D493" s="635"/>
      <c r="E493" s="635"/>
      <c r="F493" s="635"/>
      <c r="G493" s="635"/>
      <c r="H493" s="635"/>
      <c r="I493" s="635"/>
      <c r="J493" s="635"/>
      <c r="K493" s="635"/>
      <c r="L493" s="635"/>
      <c r="M493" s="635"/>
      <c r="N493" s="635"/>
      <c r="O493" s="635"/>
      <c r="P493" s="635"/>
      <c r="Q493" s="635"/>
      <c r="R493" s="635"/>
      <c r="S493" s="635"/>
      <c r="T493" s="635"/>
      <c r="U493" s="635"/>
      <c r="V493" s="635"/>
      <c r="W493" s="635"/>
      <c r="X493" s="635"/>
      <c r="Y493" s="635"/>
      <c r="Z493" s="635"/>
    </row>
    <row r="494" spans="1:26" ht="18.75" customHeight="1">
      <c r="A494" s="635"/>
      <c r="B494" s="635"/>
      <c r="C494" s="635"/>
      <c r="D494" s="635"/>
      <c r="E494" s="635"/>
      <c r="F494" s="635"/>
      <c r="G494" s="635"/>
      <c r="H494" s="635"/>
      <c r="I494" s="635"/>
      <c r="J494" s="635"/>
      <c r="K494" s="635"/>
      <c r="L494" s="635"/>
      <c r="M494" s="635"/>
      <c r="N494" s="635"/>
      <c r="O494" s="635"/>
      <c r="P494" s="635"/>
      <c r="Q494" s="635"/>
      <c r="R494" s="635"/>
      <c r="S494" s="635"/>
      <c r="T494" s="635"/>
      <c r="U494" s="635"/>
      <c r="V494" s="635"/>
      <c r="W494" s="635"/>
      <c r="X494" s="635"/>
      <c r="Y494" s="635"/>
      <c r="Z494" s="635"/>
    </row>
    <row r="495" spans="1:26" ht="18.75" customHeight="1">
      <c r="A495" s="635"/>
      <c r="B495" s="635"/>
      <c r="C495" s="635"/>
      <c r="D495" s="635"/>
      <c r="E495" s="635"/>
      <c r="F495" s="635"/>
      <c r="G495" s="635"/>
      <c r="H495" s="635"/>
      <c r="I495" s="635"/>
      <c r="J495" s="635"/>
      <c r="K495" s="635"/>
      <c r="L495" s="635"/>
      <c r="M495" s="635"/>
      <c r="N495" s="635"/>
      <c r="O495" s="635"/>
      <c r="P495" s="635"/>
      <c r="Q495" s="635"/>
      <c r="R495" s="635"/>
      <c r="S495" s="635"/>
      <c r="T495" s="635"/>
      <c r="U495" s="635"/>
      <c r="V495" s="635"/>
      <c r="W495" s="635"/>
      <c r="X495" s="635"/>
      <c r="Y495" s="635"/>
      <c r="Z495" s="635"/>
    </row>
    <row r="496" spans="1:26" ht="18.75" customHeight="1">
      <c r="A496" s="635"/>
      <c r="B496" s="635"/>
      <c r="C496" s="635"/>
      <c r="D496" s="635"/>
      <c r="E496" s="635"/>
      <c r="F496" s="635"/>
      <c r="G496" s="635"/>
      <c r="H496" s="635"/>
      <c r="I496" s="635"/>
      <c r="J496" s="635"/>
      <c r="K496" s="635"/>
      <c r="L496" s="635"/>
      <c r="M496" s="635"/>
      <c r="N496" s="635"/>
      <c r="O496" s="635"/>
      <c r="P496" s="635"/>
      <c r="Q496" s="635"/>
      <c r="R496" s="635"/>
      <c r="S496" s="635"/>
      <c r="T496" s="635"/>
      <c r="U496" s="635"/>
      <c r="V496" s="635"/>
      <c r="W496" s="635"/>
      <c r="X496" s="635"/>
      <c r="Y496" s="635"/>
      <c r="Z496" s="635"/>
    </row>
    <row r="497" spans="1:26" ht="18.75" customHeight="1">
      <c r="A497" s="635"/>
      <c r="B497" s="635"/>
      <c r="C497" s="635"/>
      <c r="D497" s="635"/>
      <c r="E497" s="635"/>
      <c r="F497" s="635"/>
      <c r="G497" s="635"/>
      <c r="H497" s="635"/>
      <c r="I497" s="635"/>
      <c r="J497" s="635"/>
      <c r="K497" s="635"/>
      <c r="L497" s="635"/>
      <c r="M497" s="635"/>
      <c r="N497" s="635"/>
      <c r="O497" s="635"/>
      <c r="P497" s="635"/>
      <c r="Q497" s="635"/>
      <c r="R497" s="635"/>
      <c r="S497" s="635"/>
      <c r="T497" s="635"/>
      <c r="U497" s="635"/>
      <c r="V497" s="635"/>
      <c r="W497" s="635"/>
      <c r="X497" s="635"/>
      <c r="Y497" s="635"/>
      <c r="Z497" s="635"/>
    </row>
    <row r="498" spans="1:26" ht="18.75" customHeight="1">
      <c r="A498" s="635"/>
      <c r="B498" s="635"/>
      <c r="C498" s="635"/>
      <c r="D498" s="635"/>
      <c r="E498" s="635"/>
      <c r="F498" s="635"/>
      <c r="G498" s="635"/>
      <c r="H498" s="635"/>
      <c r="I498" s="635"/>
      <c r="J498" s="635"/>
      <c r="K498" s="635"/>
      <c r="L498" s="635"/>
      <c r="M498" s="635"/>
      <c r="N498" s="635"/>
      <c r="O498" s="635"/>
      <c r="P498" s="635"/>
      <c r="Q498" s="635"/>
      <c r="R498" s="635"/>
      <c r="S498" s="635"/>
      <c r="T498" s="635"/>
      <c r="U498" s="635"/>
      <c r="V498" s="635"/>
      <c r="W498" s="635"/>
      <c r="X498" s="635"/>
      <c r="Y498" s="635"/>
      <c r="Z498" s="635"/>
    </row>
    <row r="499" spans="1:26" ht="18.75" customHeight="1">
      <c r="A499" s="635"/>
      <c r="B499" s="635"/>
      <c r="C499" s="635"/>
      <c r="D499" s="635"/>
      <c r="E499" s="635"/>
      <c r="F499" s="635"/>
      <c r="G499" s="635"/>
      <c r="H499" s="635"/>
      <c r="I499" s="635"/>
      <c r="J499" s="635"/>
      <c r="K499" s="635"/>
      <c r="L499" s="635"/>
      <c r="M499" s="635"/>
      <c r="N499" s="635"/>
      <c r="O499" s="635"/>
      <c r="P499" s="635"/>
      <c r="Q499" s="635"/>
      <c r="R499" s="635"/>
      <c r="S499" s="635"/>
      <c r="T499" s="635"/>
      <c r="U499" s="635"/>
      <c r="V499" s="635"/>
      <c r="W499" s="635"/>
      <c r="X499" s="635"/>
      <c r="Y499" s="635"/>
      <c r="Z499" s="635"/>
    </row>
    <row r="500" spans="1:26" ht="18.75" customHeight="1">
      <c r="A500" s="635"/>
      <c r="B500" s="635"/>
      <c r="C500" s="635"/>
      <c r="D500" s="635"/>
      <c r="E500" s="635"/>
      <c r="F500" s="635"/>
      <c r="G500" s="635"/>
      <c r="H500" s="635"/>
      <c r="I500" s="635"/>
      <c r="J500" s="635"/>
      <c r="K500" s="635"/>
      <c r="L500" s="635"/>
      <c r="M500" s="635"/>
      <c r="N500" s="635"/>
      <c r="O500" s="635"/>
      <c r="P500" s="635"/>
      <c r="Q500" s="635"/>
      <c r="R500" s="635"/>
      <c r="S500" s="635"/>
      <c r="T500" s="635"/>
      <c r="U500" s="635"/>
      <c r="V500" s="635"/>
      <c r="W500" s="635"/>
      <c r="X500" s="635"/>
      <c r="Y500" s="635"/>
      <c r="Z500" s="635"/>
    </row>
    <row r="501" spans="1:26" ht="18.75" customHeight="1">
      <c r="A501" s="635"/>
      <c r="B501" s="635"/>
      <c r="C501" s="635"/>
      <c r="D501" s="635"/>
      <c r="E501" s="635"/>
      <c r="F501" s="635"/>
      <c r="G501" s="635"/>
      <c r="H501" s="635"/>
      <c r="I501" s="635"/>
      <c r="J501" s="635"/>
      <c r="K501" s="635"/>
      <c r="L501" s="635"/>
      <c r="M501" s="635"/>
      <c r="N501" s="635"/>
      <c r="O501" s="635"/>
      <c r="P501" s="635"/>
      <c r="Q501" s="635"/>
      <c r="R501" s="635"/>
      <c r="S501" s="635"/>
      <c r="T501" s="635"/>
      <c r="U501" s="635"/>
      <c r="V501" s="635"/>
      <c r="W501" s="635"/>
      <c r="X501" s="635"/>
      <c r="Y501" s="635"/>
      <c r="Z501" s="635"/>
    </row>
    <row r="502" spans="1:26" ht="18.75" customHeight="1">
      <c r="A502" s="635"/>
      <c r="B502" s="635"/>
      <c r="C502" s="635"/>
      <c r="D502" s="635"/>
      <c r="E502" s="635"/>
      <c r="F502" s="635"/>
      <c r="G502" s="635"/>
      <c r="H502" s="635"/>
      <c r="I502" s="635"/>
      <c r="J502" s="635"/>
      <c r="K502" s="635"/>
      <c r="L502" s="635"/>
      <c r="M502" s="635"/>
      <c r="N502" s="635"/>
      <c r="O502" s="635"/>
      <c r="P502" s="635"/>
      <c r="Q502" s="635"/>
      <c r="R502" s="635"/>
      <c r="S502" s="635"/>
      <c r="T502" s="635"/>
      <c r="U502" s="635"/>
      <c r="V502" s="635"/>
      <c r="W502" s="635"/>
      <c r="X502" s="635"/>
      <c r="Y502" s="635"/>
      <c r="Z502" s="635"/>
    </row>
    <row r="503" spans="1:26" ht="18.75" customHeight="1">
      <c r="A503" s="635"/>
      <c r="B503" s="635"/>
      <c r="C503" s="635"/>
      <c r="D503" s="635"/>
      <c r="E503" s="635"/>
      <c r="F503" s="635"/>
      <c r="G503" s="635"/>
      <c r="H503" s="635"/>
      <c r="I503" s="635"/>
      <c r="J503" s="635"/>
      <c r="K503" s="635"/>
      <c r="L503" s="635"/>
      <c r="M503" s="635"/>
      <c r="N503" s="635"/>
      <c r="O503" s="635"/>
      <c r="P503" s="635"/>
      <c r="Q503" s="635"/>
      <c r="R503" s="635"/>
      <c r="S503" s="635"/>
      <c r="T503" s="635"/>
      <c r="U503" s="635"/>
      <c r="V503" s="635"/>
      <c r="W503" s="635"/>
      <c r="X503" s="635"/>
      <c r="Y503" s="635"/>
      <c r="Z503" s="635"/>
    </row>
    <row r="504" spans="1:26" ht="18.75" customHeight="1">
      <c r="A504" s="635"/>
      <c r="B504" s="635"/>
      <c r="C504" s="635"/>
      <c r="D504" s="635"/>
      <c r="E504" s="635"/>
      <c r="F504" s="635"/>
      <c r="G504" s="635"/>
      <c r="H504" s="635"/>
      <c r="I504" s="635"/>
      <c r="J504" s="635"/>
      <c r="K504" s="635"/>
      <c r="L504" s="635"/>
      <c r="M504" s="635"/>
      <c r="N504" s="635"/>
      <c r="O504" s="635"/>
      <c r="P504" s="635"/>
      <c r="Q504" s="635"/>
      <c r="R504" s="635"/>
      <c r="S504" s="635"/>
      <c r="T504" s="635"/>
      <c r="U504" s="635"/>
      <c r="V504" s="635"/>
      <c r="W504" s="635"/>
      <c r="X504" s="635"/>
      <c r="Y504" s="635"/>
      <c r="Z504" s="635"/>
    </row>
    <row r="505" spans="1:26" ht="18.75" customHeight="1">
      <c r="A505" s="635"/>
      <c r="B505" s="635"/>
      <c r="C505" s="635"/>
      <c r="D505" s="635"/>
      <c r="E505" s="635"/>
      <c r="F505" s="635"/>
      <c r="G505" s="635"/>
      <c r="H505" s="635"/>
      <c r="I505" s="635"/>
      <c r="J505" s="635"/>
      <c r="K505" s="635"/>
      <c r="L505" s="635"/>
      <c r="M505" s="635"/>
      <c r="N505" s="635"/>
      <c r="O505" s="635"/>
      <c r="P505" s="635"/>
      <c r="Q505" s="635"/>
      <c r="R505" s="635"/>
      <c r="S505" s="635"/>
      <c r="T505" s="635"/>
      <c r="U505" s="635"/>
      <c r="V505" s="635"/>
      <c r="W505" s="635"/>
      <c r="X505" s="635"/>
      <c r="Y505" s="635"/>
      <c r="Z505" s="635"/>
    </row>
    <row r="506" spans="1:26" ht="18.75" customHeight="1">
      <c r="A506" s="635"/>
      <c r="B506" s="635"/>
      <c r="C506" s="635"/>
      <c r="D506" s="635"/>
      <c r="E506" s="635"/>
      <c r="F506" s="635"/>
      <c r="G506" s="635"/>
      <c r="H506" s="635"/>
      <c r="I506" s="635"/>
      <c r="J506" s="635"/>
      <c r="K506" s="635"/>
      <c r="L506" s="635"/>
      <c r="M506" s="635"/>
      <c r="N506" s="635"/>
      <c r="O506" s="635"/>
      <c r="P506" s="635"/>
      <c r="Q506" s="635"/>
      <c r="R506" s="635"/>
      <c r="S506" s="635"/>
      <c r="T506" s="635"/>
      <c r="U506" s="635"/>
      <c r="V506" s="635"/>
      <c r="W506" s="635"/>
      <c r="X506" s="635"/>
      <c r="Y506" s="635"/>
      <c r="Z506" s="635"/>
    </row>
    <row r="507" spans="1:26" ht="18.75" customHeight="1">
      <c r="A507" s="635"/>
      <c r="B507" s="635"/>
      <c r="C507" s="635"/>
      <c r="D507" s="635"/>
      <c r="E507" s="635"/>
      <c r="F507" s="635"/>
      <c r="G507" s="635"/>
      <c r="H507" s="635"/>
      <c r="I507" s="635"/>
      <c r="J507" s="635"/>
      <c r="K507" s="635"/>
      <c r="L507" s="635"/>
      <c r="M507" s="635"/>
      <c r="N507" s="635"/>
      <c r="O507" s="635"/>
      <c r="P507" s="635"/>
      <c r="Q507" s="635"/>
      <c r="R507" s="635"/>
      <c r="S507" s="635"/>
      <c r="T507" s="635"/>
      <c r="U507" s="635"/>
      <c r="V507" s="635"/>
      <c r="W507" s="635"/>
      <c r="X507" s="635"/>
      <c r="Y507" s="635"/>
      <c r="Z507" s="635"/>
    </row>
    <row r="508" spans="1:26" ht="18.75" customHeight="1">
      <c r="A508" s="635"/>
      <c r="B508" s="635"/>
      <c r="C508" s="635"/>
      <c r="D508" s="635"/>
      <c r="E508" s="635"/>
      <c r="F508" s="635"/>
      <c r="G508" s="635"/>
      <c r="H508" s="635"/>
      <c r="I508" s="635"/>
      <c r="J508" s="635"/>
      <c r="K508" s="635"/>
      <c r="L508" s="635"/>
      <c r="M508" s="635"/>
      <c r="N508" s="635"/>
      <c r="O508" s="635"/>
      <c r="P508" s="635"/>
      <c r="Q508" s="635"/>
      <c r="R508" s="635"/>
      <c r="S508" s="635"/>
      <c r="T508" s="635"/>
      <c r="U508" s="635"/>
      <c r="V508" s="635"/>
      <c r="W508" s="635"/>
      <c r="X508" s="635"/>
      <c r="Y508" s="635"/>
      <c r="Z508" s="635"/>
    </row>
    <row r="509" spans="1:26" ht="18.75" customHeight="1">
      <c r="A509" s="635"/>
      <c r="B509" s="635"/>
      <c r="C509" s="635"/>
      <c r="D509" s="635"/>
      <c r="E509" s="635"/>
      <c r="F509" s="635"/>
      <c r="G509" s="635"/>
      <c r="H509" s="635"/>
      <c r="I509" s="635"/>
      <c r="J509" s="635"/>
      <c r="K509" s="635"/>
      <c r="L509" s="635"/>
      <c r="M509" s="635"/>
      <c r="N509" s="635"/>
      <c r="O509" s="635"/>
      <c r="P509" s="635"/>
      <c r="Q509" s="635"/>
      <c r="R509" s="635"/>
      <c r="S509" s="635"/>
      <c r="T509" s="635"/>
      <c r="U509" s="635"/>
      <c r="V509" s="635"/>
      <c r="W509" s="635"/>
      <c r="X509" s="635"/>
      <c r="Y509" s="635"/>
      <c r="Z509" s="635"/>
    </row>
    <row r="510" spans="1:26" ht="18.75" customHeight="1">
      <c r="A510" s="635"/>
      <c r="B510" s="635"/>
      <c r="C510" s="635"/>
      <c r="D510" s="635"/>
      <c r="E510" s="635"/>
      <c r="F510" s="635"/>
      <c r="G510" s="635"/>
      <c r="H510" s="635"/>
      <c r="I510" s="635"/>
      <c r="J510" s="635"/>
      <c r="K510" s="635"/>
      <c r="L510" s="635"/>
      <c r="M510" s="635"/>
      <c r="N510" s="635"/>
      <c r="O510" s="635"/>
      <c r="P510" s="635"/>
      <c r="Q510" s="635"/>
      <c r="R510" s="635"/>
      <c r="S510" s="635"/>
      <c r="T510" s="635"/>
      <c r="U510" s="635"/>
      <c r="V510" s="635"/>
      <c r="W510" s="635"/>
      <c r="X510" s="635"/>
      <c r="Y510" s="635"/>
      <c r="Z510" s="635"/>
    </row>
    <row r="511" spans="1:26" ht="18.75" customHeight="1">
      <c r="A511" s="635"/>
      <c r="B511" s="635"/>
      <c r="C511" s="635"/>
      <c r="D511" s="635"/>
      <c r="E511" s="635"/>
      <c r="F511" s="635"/>
      <c r="G511" s="635"/>
      <c r="H511" s="635"/>
      <c r="I511" s="635"/>
      <c r="J511" s="635"/>
      <c r="K511" s="635"/>
      <c r="L511" s="635"/>
      <c r="M511" s="635"/>
      <c r="N511" s="635"/>
      <c r="O511" s="635"/>
      <c r="P511" s="635"/>
      <c r="Q511" s="635"/>
      <c r="R511" s="635"/>
      <c r="S511" s="635"/>
      <c r="T511" s="635"/>
      <c r="U511" s="635"/>
      <c r="V511" s="635"/>
      <c r="W511" s="635"/>
      <c r="X511" s="635"/>
      <c r="Y511" s="635"/>
      <c r="Z511" s="635"/>
    </row>
    <row r="512" spans="1:26" ht="18.75" customHeight="1">
      <c r="A512" s="635"/>
      <c r="B512" s="635"/>
      <c r="C512" s="635"/>
      <c r="D512" s="635"/>
      <c r="E512" s="635"/>
      <c r="F512" s="635"/>
      <c r="G512" s="635"/>
      <c r="H512" s="635"/>
      <c r="I512" s="635"/>
      <c r="J512" s="635"/>
      <c r="K512" s="635"/>
      <c r="L512" s="635"/>
      <c r="M512" s="635"/>
      <c r="N512" s="635"/>
      <c r="O512" s="635"/>
      <c r="P512" s="635"/>
      <c r="Q512" s="635"/>
      <c r="R512" s="635"/>
      <c r="S512" s="635"/>
      <c r="T512" s="635"/>
      <c r="U512" s="635"/>
      <c r="V512" s="635"/>
      <c r="W512" s="635"/>
      <c r="X512" s="635"/>
      <c r="Y512" s="635"/>
      <c r="Z512" s="635"/>
    </row>
    <row r="513" spans="1:26" ht="18.75" customHeight="1">
      <c r="A513" s="635"/>
      <c r="B513" s="635"/>
      <c r="C513" s="635"/>
      <c r="D513" s="635"/>
      <c r="E513" s="635"/>
      <c r="F513" s="635"/>
      <c r="G513" s="635"/>
      <c r="H513" s="635"/>
      <c r="I513" s="635"/>
      <c r="J513" s="635"/>
      <c r="K513" s="635"/>
      <c r="L513" s="635"/>
      <c r="M513" s="635"/>
      <c r="N513" s="635"/>
      <c r="O513" s="635"/>
      <c r="P513" s="635"/>
      <c r="Q513" s="635"/>
      <c r="R513" s="635"/>
      <c r="S513" s="635"/>
      <c r="T513" s="635"/>
      <c r="U513" s="635"/>
      <c r="V513" s="635"/>
      <c r="W513" s="635"/>
      <c r="X513" s="635"/>
      <c r="Y513" s="635"/>
      <c r="Z513" s="635"/>
    </row>
    <row r="514" spans="1:26" ht="18.75" customHeight="1">
      <c r="A514" s="635"/>
      <c r="B514" s="635"/>
      <c r="C514" s="635"/>
      <c r="D514" s="635"/>
      <c r="E514" s="635"/>
      <c r="F514" s="635"/>
      <c r="G514" s="635"/>
      <c r="H514" s="635"/>
      <c r="I514" s="635"/>
      <c r="J514" s="635"/>
      <c r="K514" s="635"/>
      <c r="L514" s="635"/>
      <c r="M514" s="635"/>
      <c r="N514" s="635"/>
      <c r="O514" s="635"/>
      <c r="P514" s="635"/>
      <c r="Q514" s="635"/>
      <c r="R514" s="635"/>
      <c r="S514" s="635"/>
      <c r="T514" s="635"/>
      <c r="U514" s="635"/>
      <c r="V514" s="635"/>
      <c r="W514" s="635"/>
      <c r="X514" s="635"/>
      <c r="Y514" s="635"/>
      <c r="Z514" s="635"/>
    </row>
    <row r="515" spans="1:26" ht="18.75" customHeight="1">
      <c r="A515" s="635"/>
      <c r="B515" s="635"/>
      <c r="C515" s="635"/>
      <c r="D515" s="635"/>
      <c r="E515" s="635"/>
      <c r="F515" s="635"/>
      <c r="G515" s="635"/>
      <c r="H515" s="635"/>
      <c r="I515" s="635"/>
      <c r="J515" s="635"/>
      <c r="K515" s="635"/>
      <c r="L515" s="635"/>
      <c r="M515" s="635"/>
      <c r="N515" s="635"/>
      <c r="O515" s="635"/>
      <c r="P515" s="635"/>
      <c r="Q515" s="635"/>
      <c r="R515" s="635"/>
      <c r="S515" s="635"/>
      <c r="T515" s="635"/>
      <c r="U515" s="635"/>
      <c r="V515" s="635"/>
      <c r="W515" s="635"/>
      <c r="X515" s="635"/>
      <c r="Y515" s="635"/>
      <c r="Z515" s="635"/>
    </row>
    <row r="516" spans="1:26" ht="18.75" customHeight="1">
      <c r="A516" s="635"/>
      <c r="B516" s="635"/>
      <c r="C516" s="635"/>
      <c r="D516" s="635"/>
      <c r="E516" s="635"/>
      <c r="F516" s="635"/>
      <c r="G516" s="635"/>
      <c r="H516" s="635"/>
      <c r="I516" s="635"/>
      <c r="J516" s="635"/>
      <c r="K516" s="635"/>
      <c r="L516" s="635"/>
      <c r="M516" s="635"/>
      <c r="N516" s="635"/>
      <c r="O516" s="635"/>
      <c r="P516" s="635"/>
      <c r="Q516" s="635"/>
      <c r="R516" s="635"/>
      <c r="S516" s="635"/>
      <c r="T516" s="635"/>
      <c r="U516" s="635"/>
      <c r="V516" s="635"/>
      <c r="W516" s="635"/>
      <c r="X516" s="635"/>
      <c r="Y516" s="635"/>
      <c r="Z516" s="635"/>
    </row>
    <row r="517" spans="1:26" ht="18.75" customHeight="1">
      <c r="A517" s="635"/>
      <c r="B517" s="635"/>
      <c r="C517" s="635"/>
      <c r="D517" s="635"/>
      <c r="E517" s="635"/>
      <c r="F517" s="635"/>
      <c r="G517" s="635"/>
      <c r="H517" s="635"/>
      <c r="I517" s="635"/>
      <c r="J517" s="635"/>
      <c r="K517" s="635"/>
      <c r="L517" s="635"/>
      <c r="M517" s="635"/>
      <c r="N517" s="635"/>
      <c r="O517" s="635"/>
      <c r="P517" s="635"/>
      <c r="Q517" s="635"/>
      <c r="R517" s="635"/>
      <c r="S517" s="635"/>
      <c r="T517" s="635"/>
      <c r="U517" s="635"/>
      <c r="V517" s="635"/>
      <c r="W517" s="635"/>
      <c r="X517" s="635"/>
      <c r="Y517" s="635"/>
      <c r="Z517" s="635"/>
    </row>
    <row r="518" spans="1:26" ht="18.75" customHeight="1">
      <c r="A518" s="635"/>
      <c r="B518" s="635"/>
      <c r="C518" s="635"/>
      <c r="D518" s="635"/>
      <c r="E518" s="635"/>
      <c r="F518" s="635"/>
      <c r="G518" s="635"/>
      <c r="H518" s="635"/>
      <c r="I518" s="635"/>
      <c r="J518" s="635"/>
      <c r="K518" s="635"/>
      <c r="L518" s="635"/>
      <c r="M518" s="635"/>
      <c r="N518" s="635"/>
      <c r="O518" s="635"/>
      <c r="P518" s="635"/>
      <c r="Q518" s="635"/>
      <c r="R518" s="635"/>
      <c r="S518" s="635"/>
      <c r="T518" s="635"/>
      <c r="U518" s="635"/>
      <c r="V518" s="635"/>
      <c r="W518" s="635"/>
      <c r="X518" s="635"/>
      <c r="Y518" s="635"/>
      <c r="Z518" s="635"/>
    </row>
    <row r="519" spans="1:26" ht="18.75" customHeight="1">
      <c r="A519" s="635"/>
      <c r="B519" s="635"/>
      <c r="C519" s="635"/>
      <c r="D519" s="635"/>
      <c r="E519" s="635"/>
      <c r="F519" s="635"/>
      <c r="G519" s="635"/>
      <c r="H519" s="635"/>
      <c r="I519" s="635"/>
      <c r="J519" s="635"/>
      <c r="K519" s="635"/>
      <c r="L519" s="635"/>
      <c r="M519" s="635"/>
      <c r="N519" s="635"/>
      <c r="O519" s="635"/>
      <c r="P519" s="635"/>
      <c r="Q519" s="635"/>
      <c r="R519" s="635"/>
      <c r="S519" s="635"/>
      <c r="T519" s="635"/>
      <c r="U519" s="635"/>
      <c r="V519" s="635"/>
      <c r="W519" s="635"/>
      <c r="X519" s="635"/>
      <c r="Y519" s="635"/>
      <c r="Z519" s="635"/>
    </row>
    <row r="520" spans="1:26" ht="18.75" customHeight="1">
      <c r="A520" s="635"/>
      <c r="B520" s="635"/>
      <c r="C520" s="635"/>
      <c r="D520" s="635"/>
      <c r="E520" s="635"/>
      <c r="F520" s="635"/>
      <c r="G520" s="635"/>
      <c r="H520" s="635"/>
      <c r="I520" s="635"/>
      <c r="J520" s="635"/>
      <c r="K520" s="635"/>
      <c r="L520" s="635"/>
      <c r="M520" s="635"/>
      <c r="N520" s="635"/>
      <c r="O520" s="635"/>
      <c r="P520" s="635"/>
      <c r="Q520" s="635"/>
      <c r="R520" s="635"/>
      <c r="S520" s="635"/>
      <c r="T520" s="635"/>
      <c r="U520" s="635"/>
      <c r="V520" s="635"/>
      <c r="W520" s="635"/>
      <c r="X520" s="635"/>
      <c r="Y520" s="635"/>
      <c r="Z520" s="635"/>
    </row>
    <row r="521" spans="1:26" ht="18.75" customHeight="1">
      <c r="A521" s="635"/>
      <c r="B521" s="635"/>
      <c r="C521" s="635"/>
      <c r="D521" s="635"/>
      <c r="E521" s="635"/>
      <c r="F521" s="635"/>
      <c r="G521" s="635"/>
      <c r="H521" s="635"/>
      <c r="I521" s="635"/>
      <c r="J521" s="635"/>
      <c r="K521" s="635"/>
      <c r="L521" s="635"/>
      <c r="M521" s="635"/>
      <c r="N521" s="635"/>
      <c r="O521" s="635"/>
      <c r="P521" s="635"/>
      <c r="Q521" s="635"/>
      <c r="R521" s="635"/>
      <c r="S521" s="635"/>
      <c r="T521" s="635"/>
      <c r="U521" s="635"/>
      <c r="V521" s="635"/>
      <c r="W521" s="635"/>
      <c r="X521" s="635"/>
      <c r="Y521" s="635"/>
      <c r="Z521" s="635"/>
    </row>
    <row r="522" spans="1:26" ht="18.75" customHeight="1">
      <c r="A522" s="635"/>
      <c r="B522" s="635"/>
      <c r="C522" s="635"/>
      <c r="D522" s="635"/>
      <c r="E522" s="635"/>
      <c r="F522" s="635"/>
      <c r="G522" s="635"/>
      <c r="H522" s="635"/>
      <c r="I522" s="635"/>
      <c r="J522" s="635"/>
      <c r="K522" s="635"/>
      <c r="L522" s="635"/>
      <c r="M522" s="635"/>
      <c r="N522" s="635"/>
      <c r="O522" s="635"/>
      <c r="P522" s="635"/>
      <c r="Q522" s="635"/>
      <c r="R522" s="635"/>
      <c r="S522" s="635"/>
      <c r="T522" s="635"/>
      <c r="U522" s="635"/>
      <c r="V522" s="635"/>
      <c r="W522" s="635"/>
      <c r="X522" s="635"/>
      <c r="Y522" s="635"/>
      <c r="Z522" s="635"/>
    </row>
    <row r="523" spans="1:26" ht="18.75" customHeight="1">
      <c r="A523" s="635"/>
      <c r="B523" s="635"/>
      <c r="C523" s="635"/>
      <c r="D523" s="635"/>
      <c r="E523" s="635"/>
      <c r="F523" s="635"/>
      <c r="G523" s="635"/>
      <c r="H523" s="635"/>
      <c r="I523" s="635"/>
      <c r="J523" s="635"/>
      <c r="K523" s="635"/>
      <c r="L523" s="635"/>
      <c r="M523" s="635"/>
      <c r="N523" s="635"/>
      <c r="O523" s="635"/>
      <c r="P523" s="635"/>
      <c r="Q523" s="635"/>
      <c r="R523" s="635"/>
      <c r="S523" s="635"/>
      <c r="T523" s="635"/>
      <c r="U523" s="635"/>
      <c r="V523" s="635"/>
      <c r="W523" s="635"/>
      <c r="X523" s="635"/>
      <c r="Y523" s="635"/>
      <c r="Z523" s="635"/>
    </row>
    <row r="524" spans="1:26" ht="18.75" customHeight="1">
      <c r="A524" s="635"/>
      <c r="B524" s="635"/>
      <c r="C524" s="635"/>
      <c r="D524" s="635"/>
      <c r="E524" s="635"/>
      <c r="F524" s="635"/>
      <c r="G524" s="635"/>
      <c r="H524" s="635"/>
      <c r="I524" s="635"/>
      <c r="J524" s="635"/>
      <c r="K524" s="635"/>
      <c r="L524" s="635"/>
      <c r="M524" s="635"/>
      <c r="N524" s="635"/>
      <c r="O524" s="635"/>
      <c r="P524" s="635"/>
      <c r="Q524" s="635"/>
      <c r="R524" s="635"/>
      <c r="S524" s="635"/>
      <c r="T524" s="635"/>
      <c r="U524" s="635"/>
      <c r="V524" s="635"/>
      <c r="W524" s="635"/>
      <c r="X524" s="635"/>
      <c r="Y524" s="635"/>
      <c r="Z524" s="635"/>
    </row>
    <row r="525" spans="1:26" ht="18.75" customHeight="1">
      <c r="A525" s="635"/>
      <c r="B525" s="635"/>
      <c r="C525" s="635"/>
      <c r="D525" s="635"/>
      <c r="E525" s="635"/>
      <c r="F525" s="635"/>
      <c r="G525" s="635"/>
      <c r="H525" s="635"/>
      <c r="I525" s="635"/>
      <c r="J525" s="635"/>
      <c r="K525" s="635"/>
      <c r="L525" s="635"/>
      <c r="M525" s="635"/>
      <c r="N525" s="635"/>
      <c r="O525" s="635"/>
      <c r="P525" s="635"/>
      <c r="Q525" s="635"/>
      <c r="R525" s="635"/>
      <c r="S525" s="635"/>
      <c r="T525" s="635"/>
      <c r="U525" s="635"/>
      <c r="V525" s="635"/>
      <c r="W525" s="635"/>
      <c r="X525" s="635"/>
      <c r="Y525" s="635"/>
      <c r="Z525" s="635"/>
    </row>
    <row r="526" spans="1:26" ht="18.75" customHeight="1">
      <c r="A526" s="635"/>
      <c r="B526" s="635"/>
      <c r="C526" s="635"/>
      <c r="D526" s="635"/>
      <c r="E526" s="635"/>
      <c r="F526" s="635"/>
      <c r="G526" s="635"/>
      <c r="H526" s="635"/>
      <c r="I526" s="635"/>
      <c r="J526" s="635"/>
      <c r="K526" s="635"/>
      <c r="L526" s="635"/>
      <c r="M526" s="635"/>
      <c r="N526" s="635"/>
      <c r="O526" s="635"/>
      <c r="P526" s="635"/>
      <c r="Q526" s="635"/>
      <c r="R526" s="635"/>
      <c r="S526" s="635"/>
      <c r="T526" s="635"/>
      <c r="U526" s="635"/>
      <c r="V526" s="635"/>
      <c r="W526" s="635"/>
      <c r="X526" s="635"/>
      <c r="Y526" s="635"/>
      <c r="Z526" s="635"/>
    </row>
    <row r="527" spans="1:26" ht="18.75" customHeight="1">
      <c r="A527" s="635"/>
      <c r="B527" s="635"/>
      <c r="C527" s="635"/>
      <c r="D527" s="635"/>
      <c r="E527" s="635"/>
      <c r="F527" s="635"/>
      <c r="G527" s="635"/>
      <c r="H527" s="635"/>
      <c r="I527" s="635"/>
      <c r="J527" s="635"/>
      <c r="K527" s="635"/>
      <c r="L527" s="635"/>
      <c r="M527" s="635"/>
      <c r="N527" s="635"/>
      <c r="O527" s="635"/>
      <c r="P527" s="635"/>
      <c r="Q527" s="635"/>
      <c r="R527" s="635"/>
      <c r="S527" s="635"/>
      <c r="T527" s="635"/>
      <c r="U527" s="635"/>
      <c r="V527" s="635"/>
      <c r="W527" s="635"/>
      <c r="X527" s="635"/>
      <c r="Y527" s="635"/>
      <c r="Z527" s="635"/>
    </row>
    <row r="528" spans="1:26" ht="18.75" customHeight="1">
      <c r="A528" s="635"/>
      <c r="B528" s="635"/>
      <c r="C528" s="635"/>
      <c r="D528" s="635"/>
      <c r="E528" s="635"/>
      <c r="F528" s="635"/>
      <c r="G528" s="635"/>
      <c r="H528" s="635"/>
      <c r="I528" s="635"/>
      <c r="J528" s="635"/>
      <c r="K528" s="635"/>
      <c r="L528" s="635"/>
      <c r="M528" s="635"/>
      <c r="N528" s="635"/>
      <c r="O528" s="635"/>
      <c r="P528" s="635"/>
      <c r="Q528" s="635"/>
      <c r="R528" s="635"/>
      <c r="S528" s="635"/>
      <c r="T528" s="635"/>
      <c r="U528" s="635"/>
      <c r="V528" s="635"/>
      <c r="W528" s="635"/>
      <c r="X528" s="635"/>
      <c r="Y528" s="635"/>
      <c r="Z528" s="635"/>
    </row>
    <row r="529" spans="1:26" ht="18.75" customHeight="1">
      <c r="A529" s="635"/>
      <c r="B529" s="635"/>
      <c r="C529" s="635"/>
      <c r="D529" s="635"/>
      <c r="E529" s="635"/>
      <c r="F529" s="635"/>
      <c r="G529" s="635"/>
      <c r="H529" s="635"/>
      <c r="I529" s="635"/>
      <c r="J529" s="635"/>
      <c r="K529" s="635"/>
      <c r="L529" s="635"/>
      <c r="M529" s="635"/>
      <c r="N529" s="635"/>
      <c r="O529" s="635"/>
      <c r="P529" s="635"/>
      <c r="Q529" s="635"/>
      <c r="R529" s="635"/>
      <c r="S529" s="635"/>
      <c r="T529" s="635"/>
      <c r="U529" s="635"/>
      <c r="V529" s="635"/>
      <c r="W529" s="635"/>
      <c r="X529" s="635"/>
      <c r="Y529" s="635"/>
      <c r="Z529" s="635"/>
    </row>
    <row r="530" spans="1:26" ht="18.75" customHeight="1">
      <c r="A530" s="635"/>
      <c r="B530" s="635"/>
      <c r="C530" s="635"/>
      <c r="D530" s="635"/>
      <c r="E530" s="635"/>
      <c r="F530" s="635"/>
      <c r="G530" s="635"/>
      <c r="H530" s="635"/>
      <c r="I530" s="635"/>
      <c r="J530" s="635"/>
      <c r="K530" s="635"/>
      <c r="L530" s="635"/>
      <c r="M530" s="635"/>
      <c r="N530" s="635"/>
      <c r="O530" s="635"/>
      <c r="P530" s="635"/>
      <c r="Q530" s="635"/>
      <c r="R530" s="635"/>
      <c r="S530" s="635"/>
      <c r="T530" s="635"/>
      <c r="U530" s="635"/>
      <c r="V530" s="635"/>
      <c r="W530" s="635"/>
      <c r="X530" s="635"/>
      <c r="Y530" s="635"/>
      <c r="Z530" s="635"/>
    </row>
    <row r="531" spans="1:26" ht="18.75" customHeight="1">
      <c r="A531" s="635"/>
      <c r="B531" s="635"/>
      <c r="C531" s="635"/>
      <c r="D531" s="635"/>
      <c r="E531" s="635"/>
      <c r="F531" s="635"/>
      <c r="G531" s="635"/>
      <c r="H531" s="635"/>
      <c r="I531" s="635"/>
      <c r="J531" s="635"/>
      <c r="K531" s="635"/>
      <c r="L531" s="635"/>
      <c r="M531" s="635"/>
      <c r="N531" s="635"/>
      <c r="O531" s="635"/>
      <c r="P531" s="635"/>
      <c r="Q531" s="635"/>
      <c r="R531" s="635"/>
      <c r="S531" s="635"/>
      <c r="T531" s="635"/>
      <c r="U531" s="635"/>
      <c r="V531" s="635"/>
      <c r="W531" s="635"/>
      <c r="X531" s="635"/>
      <c r="Y531" s="635"/>
      <c r="Z531" s="635"/>
    </row>
    <row r="532" spans="1:26" ht="18.75" customHeight="1">
      <c r="A532" s="635"/>
      <c r="B532" s="635"/>
      <c r="C532" s="635"/>
      <c r="D532" s="635"/>
      <c r="E532" s="635"/>
      <c r="F532" s="635"/>
      <c r="G532" s="635"/>
      <c r="H532" s="635"/>
      <c r="I532" s="635"/>
      <c r="J532" s="635"/>
      <c r="K532" s="635"/>
      <c r="L532" s="635"/>
      <c r="M532" s="635"/>
      <c r="N532" s="635"/>
      <c r="O532" s="635"/>
      <c r="P532" s="635"/>
      <c r="Q532" s="635"/>
      <c r="R532" s="635"/>
      <c r="S532" s="635"/>
      <c r="T532" s="635"/>
      <c r="U532" s="635"/>
      <c r="V532" s="635"/>
      <c r="W532" s="635"/>
      <c r="X532" s="635"/>
      <c r="Y532" s="635"/>
      <c r="Z532" s="635"/>
    </row>
    <row r="533" spans="1:26" ht="18.75" customHeight="1">
      <c r="A533" s="635"/>
      <c r="B533" s="635"/>
      <c r="C533" s="635"/>
      <c r="D533" s="635"/>
      <c r="E533" s="635"/>
      <c r="F533" s="635"/>
      <c r="G533" s="635"/>
      <c r="H533" s="635"/>
      <c r="I533" s="635"/>
      <c r="J533" s="635"/>
      <c r="K533" s="635"/>
      <c r="L533" s="635"/>
      <c r="M533" s="635"/>
      <c r="N533" s="635"/>
      <c r="O533" s="635"/>
      <c r="P533" s="635"/>
      <c r="Q533" s="635"/>
      <c r="R533" s="635"/>
      <c r="S533" s="635"/>
      <c r="T533" s="635"/>
      <c r="U533" s="635"/>
      <c r="V533" s="635"/>
      <c r="W533" s="635"/>
      <c r="X533" s="635"/>
      <c r="Y533" s="635"/>
      <c r="Z533" s="635"/>
    </row>
    <row r="534" spans="1:26" ht="18.75" customHeight="1">
      <c r="A534" s="635"/>
      <c r="B534" s="635"/>
      <c r="C534" s="635"/>
      <c r="D534" s="635"/>
      <c r="E534" s="635"/>
      <c r="F534" s="635"/>
      <c r="G534" s="635"/>
      <c r="H534" s="635"/>
      <c r="I534" s="635"/>
      <c r="J534" s="635"/>
      <c r="K534" s="635"/>
      <c r="L534" s="635"/>
      <c r="M534" s="635"/>
      <c r="N534" s="635"/>
      <c r="O534" s="635"/>
      <c r="P534" s="635"/>
      <c r="Q534" s="635"/>
      <c r="R534" s="635"/>
      <c r="S534" s="635"/>
      <c r="T534" s="635"/>
      <c r="U534" s="635"/>
      <c r="V534" s="635"/>
      <c r="W534" s="635"/>
      <c r="X534" s="635"/>
      <c r="Y534" s="635"/>
      <c r="Z534" s="635"/>
    </row>
    <row r="535" spans="1:26" ht="18.75" customHeight="1">
      <c r="A535" s="635"/>
      <c r="B535" s="635"/>
      <c r="C535" s="635"/>
      <c r="D535" s="635"/>
      <c r="E535" s="635"/>
      <c r="F535" s="635"/>
      <c r="G535" s="635"/>
      <c r="H535" s="635"/>
      <c r="I535" s="635"/>
      <c r="J535" s="635"/>
      <c r="K535" s="635"/>
      <c r="L535" s="635"/>
      <c r="M535" s="635"/>
      <c r="N535" s="635"/>
      <c r="O535" s="635"/>
      <c r="P535" s="635"/>
      <c r="Q535" s="635"/>
      <c r="R535" s="635"/>
      <c r="S535" s="635"/>
      <c r="T535" s="635"/>
      <c r="U535" s="635"/>
      <c r="V535" s="635"/>
      <c r="W535" s="635"/>
      <c r="X535" s="635"/>
      <c r="Y535" s="635"/>
      <c r="Z535" s="635"/>
    </row>
    <row r="536" spans="1:26" ht="18.75" customHeight="1">
      <c r="A536" s="635"/>
      <c r="B536" s="635"/>
      <c r="C536" s="635"/>
      <c r="D536" s="635"/>
      <c r="E536" s="635"/>
      <c r="F536" s="635"/>
      <c r="G536" s="635"/>
      <c r="H536" s="635"/>
      <c r="I536" s="635"/>
      <c r="J536" s="635"/>
      <c r="K536" s="635"/>
      <c r="L536" s="635"/>
      <c r="M536" s="635"/>
      <c r="N536" s="635"/>
      <c r="O536" s="635"/>
      <c r="P536" s="635"/>
      <c r="Q536" s="635"/>
      <c r="R536" s="635"/>
      <c r="S536" s="635"/>
      <c r="T536" s="635"/>
      <c r="U536" s="635"/>
      <c r="V536" s="635"/>
      <c r="W536" s="635"/>
      <c r="X536" s="635"/>
      <c r="Y536" s="635"/>
      <c r="Z536" s="635"/>
    </row>
    <row r="537" spans="1:26" ht="18.75" customHeight="1">
      <c r="A537" s="635"/>
      <c r="B537" s="635"/>
      <c r="C537" s="635"/>
      <c r="D537" s="635"/>
      <c r="E537" s="635"/>
      <c r="F537" s="635"/>
      <c r="G537" s="635"/>
      <c r="H537" s="635"/>
      <c r="I537" s="635"/>
      <c r="J537" s="635"/>
      <c r="K537" s="635"/>
      <c r="L537" s="635"/>
      <c r="M537" s="635"/>
      <c r="N537" s="635"/>
      <c r="O537" s="635"/>
      <c r="P537" s="635"/>
      <c r="Q537" s="635"/>
      <c r="R537" s="635"/>
      <c r="S537" s="635"/>
      <c r="T537" s="635"/>
      <c r="U537" s="635"/>
      <c r="V537" s="635"/>
      <c r="W537" s="635"/>
      <c r="X537" s="635"/>
      <c r="Y537" s="635"/>
      <c r="Z537" s="635"/>
    </row>
    <row r="538" spans="1:26" ht="18.75" customHeight="1">
      <c r="A538" s="635"/>
      <c r="B538" s="635"/>
      <c r="C538" s="635"/>
      <c r="D538" s="635"/>
      <c r="E538" s="635"/>
      <c r="F538" s="635"/>
      <c r="G538" s="635"/>
      <c r="H538" s="635"/>
      <c r="I538" s="635"/>
      <c r="J538" s="635"/>
      <c r="K538" s="635"/>
      <c r="L538" s="635"/>
      <c r="M538" s="635"/>
      <c r="N538" s="635"/>
      <c r="O538" s="635"/>
      <c r="P538" s="635"/>
      <c r="Q538" s="635"/>
      <c r="R538" s="635"/>
      <c r="S538" s="635"/>
      <c r="T538" s="635"/>
      <c r="U538" s="635"/>
      <c r="V538" s="635"/>
      <c r="W538" s="635"/>
      <c r="X538" s="635"/>
      <c r="Y538" s="635"/>
      <c r="Z538" s="635"/>
    </row>
    <row r="539" spans="1:26" ht="18.75" customHeight="1">
      <c r="A539" s="635"/>
      <c r="B539" s="635"/>
      <c r="C539" s="635"/>
      <c r="D539" s="635"/>
      <c r="E539" s="635"/>
      <c r="F539" s="635"/>
      <c r="G539" s="635"/>
      <c r="H539" s="635"/>
      <c r="I539" s="635"/>
      <c r="J539" s="635"/>
      <c r="K539" s="635"/>
      <c r="L539" s="635"/>
      <c r="M539" s="635"/>
      <c r="N539" s="635"/>
      <c r="O539" s="635"/>
      <c r="P539" s="635"/>
      <c r="Q539" s="635"/>
      <c r="R539" s="635"/>
      <c r="S539" s="635"/>
      <c r="T539" s="635"/>
      <c r="U539" s="635"/>
      <c r="V539" s="635"/>
      <c r="W539" s="635"/>
      <c r="X539" s="635"/>
      <c r="Y539" s="635"/>
      <c r="Z539" s="635"/>
    </row>
    <row r="540" spans="1:26" ht="18.75" customHeight="1">
      <c r="A540" s="635"/>
      <c r="B540" s="635"/>
      <c r="C540" s="635"/>
      <c r="D540" s="635"/>
      <c r="E540" s="635"/>
      <c r="F540" s="635"/>
      <c r="G540" s="635"/>
      <c r="H540" s="635"/>
      <c r="I540" s="635"/>
      <c r="J540" s="635"/>
      <c r="K540" s="635"/>
      <c r="L540" s="635"/>
      <c r="M540" s="635"/>
      <c r="N540" s="635"/>
      <c r="O540" s="635"/>
      <c r="P540" s="635"/>
      <c r="Q540" s="635"/>
      <c r="R540" s="635"/>
      <c r="S540" s="635"/>
      <c r="T540" s="635"/>
      <c r="U540" s="635"/>
      <c r="V540" s="635"/>
      <c r="W540" s="635"/>
      <c r="X540" s="635"/>
      <c r="Y540" s="635"/>
      <c r="Z540" s="635"/>
    </row>
    <row r="541" spans="1:26" ht="18.75" customHeight="1">
      <c r="A541" s="635"/>
      <c r="B541" s="635"/>
      <c r="C541" s="635"/>
      <c r="D541" s="635"/>
      <c r="E541" s="635"/>
      <c r="F541" s="635"/>
      <c r="G541" s="635"/>
      <c r="H541" s="635"/>
      <c r="I541" s="635"/>
      <c r="J541" s="635"/>
      <c r="K541" s="635"/>
      <c r="L541" s="635"/>
      <c r="M541" s="635"/>
      <c r="N541" s="635"/>
      <c r="O541" s="635"/>
      <c r="P541" s="635"/>
      <c r="Q541" s="635"/>
      <c r="R541" s="635"/>
      <c r="S541" s="635"/>
      <c r="T541" s="635"/>
      <c r="U541" s="635"/>
      <c r="V541" s="635"/>
      <c r="W541" s="635"/>
      <c r="X541" s="635"/>
      <c r="Y541" s="635"/>
      <c r="Z541" s="635"/>
    </row>
    <row r="542" spans="1:26" ht="18.75" customHeight="1">
      <c r="A542" s="635"/>
      <c r="B542" s="635"/>
      <c r="C542" s="635"/>
      <c r="D542" s="635"/>
      <c r="E542" s="635"/>
      <c r="F542" s="635"/>
      <c r="G542" s="635"/>
      <c r="H542" s="635"/>
      <c r="I542" s="635"/>
      <c r="J542" s="635"/>
      <c r="K542" s="635"/>
      <c r="L542" s="635"/>
      <c r="M542" s="635"/>
      <c r="N542" s="635"/>
      <c r="O542" s="635"/>
      <c r="P542" s="635"/>
      <c r="Q542" s="635"/>
      <c r="R542" s="635"/>
      <c r="S542" s="635"/>
      <c r="T542" s="635"/>
      <c r="U542" s="635"/>
      <c r="V542" s="635"/>
      <c r="W542" s="635"/>
      <c r="X542" s="635"/>
      <c r="Y542" s="635"/>
      <c r="Z542" s="635"/>
    </row>
    <row r="543" spans="1:26" ht="18.75" customHeight="1">
      <c r="A543" s="635"/>
      <c r="B543" s="635"/>
      <c r="C543" s="635"/>
      <c r="D543" s="635"/>
      <c r="E543" s="635"/>
      <c r="F543" s="635"/>
      <c r="G543" s="635"/>
      <c r="H543" s="635"/>
      <c r="I543" s="635"/>
      <c r="J543" s="635"/>
      <c r="K543" s="635"/>
      <c r="L543" s="635"/>
      <c r="M543" s="635"/>
      <c r="N543" s="635"/>
      <c r="O543" s="635"/>
      <c r="P543" s="635"/>
      <c r="Q543" s="635"/>
      <c r="R543" s="635"/>
      <c r="S543" s="635"/>
      <c r="T543" s="635"/>
      <c r="U543" s="635"/>
      <c r="V543" s="635"/>
      <c r="W543" s="635"/>
      <c r="X543" s="635"/>
      <c r="Y543" s="635"/>
      <c r="Z543" s="635"/>
    </row>
    <row r="544" spans="1:26" ht="18.75" customHeight="1">
      <c r="A544" s="635"/>
      <c r="B544" s="635"/>
      <c r="C544" s="635"/>
      <c r="D544" s="635"/>
      <c r="E544" s="635"/>
      <c r="F544" s="635"/>
      <c r="G544" s="635"/>
      <c r="H544" s="635"/>
      <c r="I544" s="635"/>
      <c r="J544" s="635"/>
      <c r="K544" s="635"/>
      <c r="L544" s="635"/>
      <c r="M544" s="635"/>
      <c r="N544" s="635"/>
      <c r="O544" s="635"/>
      <c r="P544" s="635"/>
      <c r="Q544" s="635"/>
      <c r="R544" s="635"/>
      <c r="S544" s="635"/>
      <c r="T544" s="635"/>
      <c r="U544" s="635"/>
      <c r="V544" s="635"/>
      <c r="W544" s="635"/>
      <c r="X544" s="635"/>
      <c r="Y544" s="635"/>
      <c r="Z544" s="635"/>
    </row>
    <row r="545" spans="1:26" ht="18.75" customHeight="1">
      <c r="A545" s="635"/>
      <c r="B545" s="635"/>
      <c r="C545" s="635"/>
      <c r="D545" s="635"/>
      <c r="E545" s="635"/>
      <c r="F545" s="635"/>
      <c r="G545" s="635"/>
      <c r="H545" s="635"/>
      <c r="I545" s="635"/>
      <c r="J545" s="635"/>
      <c r="K545" s="635"/>
      <c r="L545" s="635"/>
      <c r="M545" s="635"/>
      <c r="N545" s="635"/>
      <c r="O545" s="635"/>
      <c r="P545" s="635"/>
      <c r="Q545" s="635"/>
      <c r="R545" s="635"/>
      <c r="S545" s="635"/>
      <c r="T545" s="635"/>
      <c r="U545" s="635"/>
      <c r="V545" s="635"/>
      <c r="W545" s="635"/>
      <c r="X545" s="635"/>
      <c r="Y545" s="635"/>
      <c r="Z545" s="635"/>
    </row>
    <row r="546" spans="1:26" ht="18.75" customHeight="1">
      <c r="A546" s="635"/>
      <c r="B546" s="635"/>
      <c r="C546" s="635"/>
      <c r="D546" s="635"/>
      <c r="E546" s="635"/>
      <c r="F546" s="635"/>
      <c r="G546" s="635"/>
      <c r="H546" s="635"/>
      <c r="I546" s="635"/>
      <c r="J546" s="635"/>
      <c r="K546" s="635"/>
      <c r="L546" s="635"/>
      <c r="M546" s="635"/>
      <c r="N546" s="635"/>
      <c r="O546" s="635"/>
      <c r="P546" s="635"/>
      <c r="Q546" s="635"/>
      <c r="R546" s="635"/>
      <c r="S546" s="635"/>
      <c r="T546" s="635"/>
      <c r="U546" s="635"/>
      <c r="V546" s="635"/>
      <c r="W546" s="635"/>
      <c r="X546" s="635"/>
      <c r="Y546" s="635"/>
      <c r="Z546" s="635"/>
    </row>
    <row r="547" spans="1:26" ht="18.75" customHeight="1">
      <c r="A547" s="635"/>
      <c r="B547" s="635"/>
      <c r="C547" s="635"/>
      <c r="D547" s="635"/>
      <c r="E547" s="635"/>
      <c r="F547" s="635"/>
      <c r="G547" s="635"/>
      <c r="H547" s="635"/>
      <c r="I547" s="635"/>
      <c r="J547" s="635"/>
      <c r="K547" s="635"/>
      <c r="L547" s="635"/>
      <c r="M547" s="635"/>
      <c r="N547" s="635"/>
      <c r="O547" s="635"/>
      <c r="P547" s="635"/>
      <c r="Q547" s="635"/>
      <c r="R547" s="635"/>
      <c r="S547" s="635"/>
      <c r="T547" s="635"/>
      <c r="U547" s="635"/>
      <c r="V547" s="635"/>
      <c r="W547" s="635"/>
      <c r="X547" s="635"/>
      <c r="Y547" s="635"/>
      <c r="Z547" s="635"/>
    </row>
    <row r="548" spans="1:26" ht="18.75" customHeight="1">
      <c r="A548" s="635"/>
      <c r="B548" s="635"/>
      <c r="C548" s="635"/>
      <c r="D548" s="635"/>
      <c r="E548" s="635"/>
      <c r="F548" s="635"/>
      <c r="G548" s="635"/>
      <c r="H548" s="635"/>
      <c r="I548" s="635"/>
      <c r="J548" s="635"/>
      <c r="K548" s="635"/>
      <c r="L548" s="635"/>
      <c r="M548" s="635"/>
      <c r="N548" s="635"/>
      <c r="O548" s="635"/>
      <c r="P548" s="635"/>
      <c r="Q548" s="635"/>
      <c r="R548" s="635"/>
      <c r="S548" s="635"/>
      <c r="T548" s="635"/>
      <c r="U548" s="635"/>
      <c r="V548" s="635"/>
      <c r="W548" s="635"/>
      <c r="X548" s="635"/>
      <c r="Y548" s="635"/>
      <c r="Z548" s="635"/>
    </row>
    <row r="549" spans="1:26" ht="18.75" customHeight="1">
      <c r="A549" s="635"/>
      <c r="B549" s="635"/>
      <c r="C549" s="635"/>
      <c r="D549" s="635"/>
      <c r="E549" s="635"/>
      <c r="F549" s="635"/>
      <c r="G549" s="635"/>
      <c r="H549" s="635"/>
      <c r="I549" s="635"/>
      <c r="J549" s="635"/>
      <c r="K549" s="635"/>
      <c r="L549" s="635"/>
      <c r="M549" s="635"/>
      <c r="N549" s="635"/>
      <c r="O549" s="635"/>
      <c r="P549" s="635"/>
      <c r="Q549" s="635"/>
      <c r="R549" s="635"/>
      <c r="S549" s="635"/>
      <c r="T549" s="635"/>
      <c r="U549" s="635"/>
      <c r="V549" s="635"/>
      <c r="W549" s="635"/>
      <c r="X549" s="635"/>
      <c r="Y549" s="635"/>
      <c r="Z549" s="635"/>
    </row>
    <row r="550" spans="1:26" ht="18.75" customHeight="1">
      <c r="A550" s="635"/>
      <c r="B550" s="635"/>
      <c r="C550" s="635"/>
      <c r="D550" s="635"/>
      <c r="E550" s="635"/>
      <c r="F550" s="635"/>
      <c r="G550" s="635"/>
      <c r="H550" s="635"/>
      <c r="I550" s="635"/>
      <c r="J550" s="635"/>
      <c r="K550" s="635"/>
      <c r="L550" s="635"/>
      <c r="M550" s="635"/>
      <c r="N550" s="635"/>
      <c r="O550" s="635"/>
      <c r="P550" s="635"/>
      <c r="Q550" s="635"/>
      <c r="R550" s="635"/>
      <c r="S550" s="635"/>
      <c r="T550" s="635"/>
      <c r="U550" s="635"/>
      <c r="V550" s="635"/>
      <c r="W550" s="635"/>
      <c r="X550" s="635"/>
      <c r="Y550" s="635"/>
      <c r="Z550" s="635"/>
    </row>
    <row r="551" spans="1:26" ht="18.75" customHeight="1">
      <c r="A551" s="635"/>
      <c r="B551" s="635"/>
      <c r="C551" s="635"/>
      <c r="D551" s="635"/>
      <c r="E551" s="635"/>
      <c r="F551" s="635"/>
      <c r="G551" s="635"/>
      <c r="H551" s="635"/>
      <c r="I551" s="635"/>
      <c r="J551" s="635"/>
      <c r="K551" s="635"/>
      <c r="L551" s="635"/>
      <c r="M551" s="635"/>
      <c r="N551" s="635"/>
      <c r="O551" s="635"/>
      <c r="P551" s="635"/>
      <c r="Q551" s="635"/>
      <c r="R551" s="635"/>
      <c r="S551" s="635"/>
      <c r="T551" s="635"/>
      <c r="U551" s="635"/>
      <c r="V551" s="635"/>
      <c r="W551" s="635"/>
      <c r="X551" s="635"/>
      <c r="Y551" s="635"/>
      <c r="Z551" s="635"/>
    </row>
    <row r="552" spans="1:26" ht="18.75" customHeight="1">
      <c r="A552" s="635"/>
      <c r="B552" s="635"/>
      <c r="C552" s="635"/>
      <c r="D552" s="635"/>
      <c r="E552" s="635"/>
      <c r="F552" s="635"/>
      <c r="G552" s="635"/>
      <c r="H552" s="635"/>
      <c r="I552" s="635"/>
      <c r="J552" s="635"/>
      <c r="K552" s="635"/>
      <c r="L552" s="635"/>
      <c r="M552" s="635"/>
      <c r="N552" s="635"/>
      <c r="O552" s="635"/>
      <c r="P552" s="635"/>
      <c r="Q552" s="635"/>
      <c r="R552" s="635"/>
      <c r="S552" s="635"/>
      <c r="T552" s="635"/>
      <c r="U552" s="635"/>
      <c r="V552" s="635"/>
      <c r="W552" s="635"/>
      <c r="X552" s="635"/>
      <c r="Y552" s="635"/>
      <c r="Z552" s="635"/>
    </row>
    <row r="553" spans="1:26" ht="18.75" customHeight="1">
      <c r="A553" s="635"/>
      <c r="B553" s="635"/>
      <c r="C553" s="635"/>
      <c r="D553" s="635"/>
      <c r="E553" s="635"/>
      <c r="F553" s="635"/>
      <c r="G553" s="635"/>
      <c r="H553" s="635"/>
      <c r="I553" s="635"/>
      <c r="J553" s="635"/>
      <c r="K553" s="635"/>
      <c r="L553" s="635"/>
      <c r="M553" s="635"/>
      <c r="N553" s="635"/>
      <c r="O553" s="635"/>
      <c r="P553" s="635"/>
      <c r="Q553" s="635"/>
      <c r="R553" s="635"/>
      <c r="S553" s="635"/>
      <c r="T553" s="635"/>
      <c r="U553" s="635"/>
      <c r="V553" s="635"/>
      <c r="W553" s="635"/>
      <c r="X553" s="635"/>
      <c r="Y553" s="635"/>
      <c r="Z553" s="635"/>
    </row>
    <row r="554" spans="1:26" ht="18.75" customHeight="1">
      <c r="A554" s="635"/>
      <c r="B554" s="635"/>
      <c r="C554" s="635"/>
      <c r="D554" s="635"/>
      <c r="E554" s="635"/>
      <c r="F554" s="635"/>
      <c r="G554" s="635"/>
      <c r="H554" s="635"/>
      <c r="I554" s="635"/>
      <c r="J554" s="635"/>
      <c r="K554" s="635"/>
      <c r="L554" s="635"/>
      <c r="M554" s="635"/>
      <c r="N554" s="635"/>
      <c r="O554" s="635"/>
      <c r="P554" s="635"/>
      <c r="Q554" s="635"/>
      <c r="R554" s="635"/>
      <c r="S554" s="635"/>
      <c r="T554" s="635"/>
      <c r="U554" s="635"/>
      <c r="V554" s="635"/>
      <c r="W554" s="635"/>
      <c r="X554" s="635"/>
      <c r="Y554" s="635"/>
      <c r="Z554" s="635"/>
    </row>
    <row r="555" spans="1:26" ht="18.75" customHeight="1">
      <c r="A555" s="635"/>
      <c r="B555" s="635"/>
      <c r="C555" s="635"/>
      <c r="D555" s="635"/>
      <c r="E555" s="635"/>
      <c r="F555" s="635"/>
      <c r="G555" s="635"/>
      <c r="H555" s="635"/>
      <c r="I555" s="635"/>
      <c r="J555" s="635"/>
      <c r="K555" s="635"/>
      <c r="L555" s="635"/>
      <c r="M555" s="635"/>
      <c r="N555" s="635"/>
      <c r="O555" s="635"/>
      <c r="P555" s="635"/>
      <c r="Q555" s="635"/>
      <c r="R555" s="635"/>
      <c r="S555" s="635"/>
      <c r="T555" s="635"/>
      <c r="U555" s="635"/>
      <c r="V555" s="635"/>
      <c r="W555" s="635"/>
      <c r="X555" s="635"/>
      <c r="Y555" s="635"/>
      <c r="Z555" s="635"/>
    </row>
    <row r="556" spans="1:26" ht="18.75" customHeight="1">
      <c r="A556" s="635"/>
      <c r="B556" s="635"/>
      <c r="C556" s="635"/>
      <c r="D556" s="635"/>
      <c r="E556" s="635"/>
      <c r="F556" s="635"/>
      <c r="G556" s="635"/>
      <c r="H556" s="635"/>
      <c r="I556" s="635"/>
      <c r="J556" s="635"/>
      <c r="K556" s="635"/>
      <c r="L556" s="635"/>
      <c r="M556" s="635"/>
      <c r="N556" s="635"/>
      <c r="O556" s="635"/>
      <c r="P556" s="635"/>
      <c r="Q556" s="635"/>
      <c r="R556" s="635"/>
      <c r="S556" s="635"/>
      <c r="T556" s="635"/>
      <c r="U556" s="635"/>
      <c r="V556" s="635"/>
      <c r="W556" s="635"/>
      <c r="X556" s="635"/>
      <c r="Y556" s="635"/>
      <c r="Z556" s="635"/>
    </row>
    <row r="557" spans="1:26" ht="18.75" customHeight="1">
      <c r="A557" s="635"/>
      <c r="B557" s="635"/>
      <c r="C557" s="635"/>
      <c r="D557" s="635"/>
      <c r="E557" s="635"/>
      <c r="F557" s="635"/>
      <c r="G557" s="635"/>
      <c r="H557" s="635"/>
      <c r="I557" s="635"/>
      <c r="J557" s="635"/>
      <c r="K557" s="635"/>
      <c r="L557" s="635"/>
      <c r="M557" s="635"/>
      <c r="N557" s="635"/>
      <c r="O557" s="635"/>
      <c r="P557" s="635"/>
      <c r="Q557" s="635"/>
      <c r="R557" s="635"/>
      <c r="S557" s="635"/>
      <c r="T557" s="635"/>
      <c r="U557" s="635"/>
      <c r="V557" s="635"/>
      <c r="W557" s="635"/>
      <c r="X557" s="635"/>
      <c r="Y557" s="635"/>
      <c r="Z557" s="635"/>
    </row>
    <row r="558" spans="1:26" ht="18.75" customHeight="1">
      <c r="A558" s="635"/>
      <c r="B558" s="635"/>
      <c r="C558" s="635"/>
      <c r="D558" s="635"/>
      <c r="E558" s="635"/>
      <c r="F558" s="635"/>
      <c r="G558" s="635"/>
      <c r="H558" s="635"/>
      <c r="I558" s="635"/>
      <c r="J558" s="635"/>
      <c r="K558" s="635"/>
      <c r="L558" s="635"/>
      <c r="M558" s="635"/>
      <c r="N558" s="635"/>
      <c r="O558" s="635"/>
      <c r="P558" s="635"/>
      <c r="Q558" s="635"/>
      <c r="R558" s="635"/>
      <c r="S558" s="635"/>
      <c r="T558" s="635"/>
      <c r="U558" s="635"/>
      <c r="V558" s="635"/>
      <c r="W558" s="635"/>
      <c r="X558" s="635"/>
      <c r="Y558" s="635"/>
      <c r="Z558" s="635"/>
    </row>
    <row r="559" spans="1:26" ht="18.75" customHeight="1">
      <c r="A559" s="635"/>
      <c r="B559" s="635"/>
      <c r="C559" s="635"/>
      <c r="D559" s="635"/>
      <c r="E559" s="635"/>
      <c r="F559" s="635"/>
      <c r="G559" s="635"/>
      <c r="H559" s="635"/>
      <c r="I559" s="635"/>
      <c r="J559" s="635"/>
      <c r="K559" s="635"/>
      <c r="L559" s="635"/>
      <c r="M559" s="635"/>
      <c r="N559" s="635"/>
      <c r="O559" s="635"/>
      <c r="P559" s="635"/>
      <c r="Q559" s="635"/>
      <c r="R559" s="635"/>
      <c r="S559" s="635"/>
      <c r="T559" s="635"/>
      <c r="U559" s="635"/>
      <c r="V559" s="635"/>
      <c r="W559" s="635"/>
      <c r="X559" s="635"/>
      <c r="Y559" s="635"/>
      <c r="Z559" s="635"/>
    </row>
    <row r="560" spans="1:26" ht="18.75" customHeight="1">
      <c r="A560" s="635"/>
      <c r="B560" s="635"/>
      <c r="C560" s="635"/>
      <c r="D560" s="635"/>
      <c r="E560" s="635"/>
      <c r="F560" s="635"/>
      <c r="G560" s="635"/>
      <c r="H560" s="635"/>
      <c r="I560" s="635"/>
      <c r="J560" s="635"/>
      <c r="K560" s="635"/>
      <c r="L560" s="635"/>
      <c r="M560" s="635"/>
      <c r="N560" s="635"/>
      <c r="O560" s="635"/>
      <c r="P560" s="635"/>
      <c r="Q560" s="635"/>
      <c r="R560" s="635"/>
      <c r="S560" s="635"/>
      <c r="T560" s="635"/>
      <c r="U560" s="635"/>
      <c r="V560" s="635"/>
      <c r="W560" s="635"/>
      <c r="X560" s="635"/>
      <c r="Y560" s="635"/>
      <c r="Z560" s="635"/>
    </row>
    <row r="561" spans="1:26" ht="18.75" customHeight="1">
      <c r="A561" s="635"/>
      <c r="B561" s="635"/>
      <c r="C561" s="635"/>
      <c r="D561" s="635"/>
      <c r="E561" s="635"/>
      <c r="F561" s="635"/>
      <c r="G561" s="635"/>
      <c r="H561" s="635"/>
      <c r="I561" s="635"/>
      <c r="J561" s="635"/>
      <c r="K561" s="635"/>
      <c r="L561" s="635"/>
      <c r="M561" s="635"/>
      <c r="N561" s="635"/>
      <c r="O561" s="635"/>
      <c r="P561" s="635"/>
      <c r="Q561" s="635"/>
      <c r="R561" s="635"/>
      <c r="S561" s="635"/>
      <c r="T561" s="635"/>
      <c r="U561" s="635"/>
      <c r="V561" s="635"/>
      <c r="W561" s="635"/>
      <c r="X561" s="635"/>
      <c r="Y561" s="635"/>
      <c r="Z561" s="635"/>
    </row>
    <row r="562" spans="1:26" ht="18.75" customHeight="1">
      <c r="A562" s="635"/>
      <c r="B562" s="635"/>
      <c r="C562" s="635"/>
      <c r="D562" s="635"/>
      <c r="E562" s="635"/>
      <c r="F562" s="635"/>
      <c r="G562" s="635"/>
      <c r="H562" s="635"/>
      <c r="I562" s="635"/>
      <c r="J562" s="635"/>
      <c r="K562" s="635"/>
      <c r="L562" s="635"/>
      <c r="M562" s="635"/>
      <c r="N562" s="635"/>
      <c r="O562" s="635"/>
      <c r="P562" s="635"/>
      <c r="Q562" s="635"/>
      <c r="R562" s="635"/>
      <c r="S562" s="635"/>
      <c r="T562" s="635"/>
      <c r="U562" s="635"/>
      <c r="V562" s="635"/>
      <c r="W562" s="635"/>
      <c r="X562" s="635"/>
      <c r="Y562" s="635"/>
      <c r="Z562" s="635"/>
    </row>
    <row r="563" spans="1:26" ht="18.75" customHeight="1">
      <c r="A563" s="635"/>
      <c r="B563" s="635"/>
      <c r="C563" s="635"/>
      <c r="D563" s="635"/>
      <c r="E563" s="635"/>
      <c r="F563" s="635"/>
      <c r="G563" s="635"/>
      <c r="H563" s="635"/>
      <c r="I563" s="635"/>
      <c r="J563" s="635"/>
      <c r="K563" s="635"/>
      <c r="L563" s="635"/>
      <c r="M563" s="635"/>
      <c r="N563" s="635"/>
      <c r="O563" s="635"/>
      <c r="P563" s="635"/>
      <c r="Q563" s="635"/>
      <c r="R563" s="635"/>
      <c r="S563" s="635"/>
      <c r="T563" s="635"/>
      <c r="U563" s="635"/>
      <c r="V563" s="635"/>
      <c r="W563" s="635"/>
      <c r="X563" s="635"/>
      <c r="Y563" s="635"/>
      <c r="Z563" s="635"/>
    </row>
    <row r="564" spans="1:26" ht="18.75" customHeight="1">
      <c r="A564" s="635"/>
      <c r="B564" s="635"/>
      <c r="C564" s="635"/>
      <c r="D564" s="635"/>
      <c r="E564" s="635"/>
      <c r="F564" s="635"/>
      <c r="G564" s="635"/>
      <c r="H564" s="635"/>
      <c r="I564" s="635"/>
      <c r="J564" s="635"/>
      <c r="K564" s="635"/>
      <c r="L564" s="635"/>
      <c r="M564" s="635"/>
      <c r="N564" s="635"/>
      <c r="O564" s="635"/>
      <c r="P564" s="635"/>
      <c r="Q564" s="635"/>
      <c r="R564" s="635"/>
      <c r="S564" s="635"/>
      <c r="T564" s="635"/>
      <c r="U564" s="635"/>
      <c r="V564" s="635"/>
      <c r="W564" s="635"/>
      <c r="X564" s="635"/>
      <c r="Y564" s="635"/>
      <c r="Z564" s="635"/>
    </row>
    <row r="565" spans="1:26" ht="18.75" customHeight="1">
      <c r="A565" s="635"/>
      <c r="B565" s="635"/>
      <c r="C565" s="635"/>
      <c r="D565" s="635"/>
      <c r="E565" s="635"/>
      <c r="F565" s="635"/>
      <c r="G565" s="635"/>
      <c r="H565" s="635"/>
      <c r="I565" s="635"/>
      <c r="J565" s="635"/>
      <c r="K565" s="635"/>
      <c r="L565" s="635"/>
      <c r="M565" s="635"/>
      <c r="N565" s="635"/>
      <c r="O565" s="635"/>
      <c r="P565" s="635"/>
      <c r="Q565" s="635"/>
      <c r="R565" s="635"/>
      <c r="S565" s="635"/>
      <c r="T565" s="635"/>
      <c r="U565" s="635"/>
      <c r="V565" s="635"/>
      <c r="W565" s="635"/>
      <c r="X565" s="635"/>
      <c r="Y565" s="635"/>
      <c r="Z565" s="635"/>
    </row>
    <row r="566" spans="1:26" ht="18.75" customHeight="1">
      <c r="A566" s="635"/>
      <c r="B566" s="635"/>
      <c r="C566" s="635"/>
      <c r="D566" s="635"/>
      <c r="E566" s="635"/>
      <c r="F566" s="635"/>
      <c r="G566" s="635"/>
      <c r="H566" s="635"/>
      <c r="I566" s="635"/>
      <c r="J566" s="635"/>
      <c r="K566" s="635"/>
      <c r="L566" s="635"/>
      <c r="M566" s="635"/>
      <c r="N566" s="635"/>
      <c r="O566" s="635"/>
      <c r="P566" s="635"/>
      <c r="Q566" s="635"/>
      <c r="R566" s="635"/>
      <c r="S566" s="635"/>
      <c r="T566" s="635"/>
      <c r="U566" s="635"/>
      <c r="V566" s="635"/>
      <c r="W566" s="635"/>
      <c r="X566" s="635"/>
      <c r="Y566" s="635"/>
      <c r="Z566" s="635"/>
    </row>
    <row r="567" spans="1:26" ht="18.75" customHeight="1">
      <c r="A567" s="635"/>
      <c r="B567" s="635"/>
      <c r="C567" s="635"/>
      <c r="D567" s="635"/>
      <c r="E567" s="635"/>
      <c r="F567" s="635"/>
      <c r="G567" s="635"/>
      <c r="H567" s="635"/>
      <c r="I567" s="635"/>
      <c r="J567" s="635"/>
      <c r="K567" s="635"/>
      <c r="L567" s="635"/>
      <c r="M567" s="635"/>
      <c r="N567" s="635"/>
      <c r="O567" s="635"/>
      <c r="P567" s="635"/>
      <c r="Q567" s="635"/>
      <c r="R567" s="635"/>
      <c r="S567" s="635"/>
      <c r="T567" s="635"/>
      <c r="U567" s="635"/>
      <c r="V567" s="635"/>
      <c r="W567" s="635"/>
      <c r="X567" s="635"/>
      <c r="Y567" s="635"/>
      <c r="Z567" s="635"/>
    </row>
    <row r="568" spans="1:26" ht="18.75" customHeight="1">
      <c r="A568" s="635"/>
      <c r="B568" s="635"/>
      <c r="C568" s="635"/>
      <c r="D568" s="635"/>
      <c r="E568" s="635"/>
      <c r="F568" s="635"/>
      <c r="G568" s="635"/>
      <c r="H568" s="635"/>
      <c r="I568" s="635"/>
      <c r="J568" s="635"/>
      <c r="K568" s="635"/>
      <c r="L568" s="635"/>
      <c r="M568" s="635"/>
      <c r="N568" s="635"/>
      <c r="O568" s="635"/>
      <c r="P568" s="635"/>
      <c r="Q568" s="635"/>
      <c r="R568" s="635"/>
      <c r="S568" s="635"/>
      <c r="T568" s="635"/>
      <c r="U568" s="635"/>
      <c r="V568" s="635"/>
      <c r="W568" s="635"/>
      <c r="X568" s="635"/>
      <c r="Y568" s="635"/>
      <c r="Z568" s="635"/>
    </row>
    <row r="569" spans="1:26" ht="18.75" customHeight="1">
      <c r="A569" s="635"/>
      <c r="B569" s="635"/>
      <c r="C569" s="635"/>
      <c r="D569" s="635"/>
      <c r="E569" s="635"/>
      <c r="F569" s="635"/>
      <c r="G569" s="635"/>
      <c r="H569" s="635"/>
      <c r="I569" s="635"/>
      <c r="J569" s="635"/>
      <c r="K569" s="635"/>
      <c r="L569" s="635"/>
      <c r="M569" s="635"/>
      <c r="N569" s="635"/>
      <c r="O569" s="635"/>
      <c r="P569" s="635"/>
      <c r="Q569" s="635"/>
      <c r="R569" s="635"/>
      <c r="S569" s="635"/>
      <c r="T569" s="635"/>
      <c r="U569" s="635"/>
      <c r="V569" s="635"/>
      <c r="W569" s="635"/>
      <c r="X569" s="635"/>
      <c r="Y569" s="635"/>
      <c r="Z569" s="635"/>
    </row>
    <row r="570" spans="1:26" ht="18.75" customHeight="1">
      <c r="A570" s="635"/>
      <c r="B570" s="635"/>
      <c r="C570" s="635"/>
      <c r="D570" s="635"/>
      <c r="E570" s="635"/>
      <c r="F570" s="635"/>
      <c r="G570" s="635"/>
      <c r="H570" s="635"/>
      <c r="I570" s="635"/>
      <c r="J570" s="635"/>
      <c r="K570" s="635"/>
      <c r="L570" s="635"/>
      <c r="M570" s="635"/>
      <c r="N570" s="635"/>
      <c r="O570" s="635"/>
      <c r="P570" s="635"/>
      <c r="Q570" s="635"/>
      <c r="R570" s="635"/>
      <c r="S570" s="635"/>
      <c r="T570" s="635"/>
      <c r="U570" s="635"/>
      <c r="V570" s="635"/>
      <c r="W570" s="635"/>
      <c r="X570" s="635"/>
      <c r="Y570" s="635"/>
      <c r="Z570" s="635"/>
    </row>
    <row r="571" spans="1:26" ht="18.75" customHeight="1">
      <c r="A571" s="635"/>
      <c r="B571" s="635"/>
      <c r="C571" s="635"/>
      <c r="D571" s="635"/>
      <c r="E571" s="635"/>
      <c r="F571" s="635"/>
      <c r="G571" s="635"/>
      <c r="H571" s="635"/>
      <c r="I571" s="635"/>
      <c r="J571" s="635"/>
      <c r="K571" s="635"/>
      <c r="L571" s="635"/>
      <c r="M571" s="635"/>
      <c r="N571" s="635"/>
      <c r="O571" s="635"/>
      <c r="P571" s="635"/>
      <c r="Q571" s="635"/>
      <c r="R571" s="635"/>
      <c r="S571" s="635"/>
      <c r="T571" s="635"/>
      <c r="U571" s="635"/>
      <c r="V571" s="635"/>
      <c r="W571" s="635"/>
      <c r="X571" s="635"/>
      <c r="Y571" s="635"/>
      <c r="Z571" s="635"/>
    </row>
    <row r="572" spans="1:26" ht="18.75" customHeight="1">
      <c r="A572" s="635"/>
      <c r="B572" s="635"/>
      <c r="C572" s="635"/>
      <c r="D572" s="635"/>
      <c r="E572" s="635"/>
      <c r="F572" s="635"/>
      <c r="G572" s="635"/>
      <c r="H572" s="635"/>
      <c r="I572" s="635"/>
      <c r="J572" s="635"/>
      <c r="K572" s="635"/>
      <c r="L572" s="635"/>
      <c r="M572" s="635"/>
      <c r="N572" s="635"/>
      <c r="O572" s="635"/>
      <c r="P572" s="635"/>
      <c r="Q572" s="635"/>
      <c r="R572" s="635"/>
      <c r="S572" s="635"/>
      <c r="T572" s="635"/>
      <c r="U572" s="635"/>
      <c r="V572" s="635"/>
      <c r="W572" s="635"/>
      <c r="X572" s="635"/>
      <c r="Y572" s="635"/>
      <c r="Z572" s="635"/>
    </row>
    <row r="573" spans="1:26" ht="18.75" customHeight="1">
      <c r="A573" s="635"/>
      <c r="B573" s="635"/>
      <c r="C573" s="635"/>
      <c r="D573" s="635"/>
      <c r="E573" s="635"/>
      <c r="F573" s="635"/>
      <c r="G573" s="635"/>
      <c r="H573" s="635"/>
      <c r="I573" s="635"/>
      <c r="J573" s="635"/>
      <c r="K573" s="635"/>
      <c r="L573" s="635"/>
      <c r="M573" s="635"/>
      <c r="N573" s="635"/>
      <c r="O573" s="635"/>
      <c r="P573" s="635"/>
      <c r="Q573" s="635"/>
      <c r="R573" s="635"/>
      <c r="S573" s="635"/>
      <c r="T573" s="635"/>
      <c r="U573" s="635"/>
      <c r="V573" s="635"/>
      <c r="W573" s="635"/>
      <c r="X573" s="635"/>
      <c r="Y573" s="635"/>
      <c r="Z573" s="635"/>
    </row>
    <row r="574" spans="1:26" ht="18.75" customHeight="1">
      <c r="A574" s="635"/>
      <c r="B574" s="635"/>
      <c r="C574" s="635"/>
      <c r="D574" s="635"/>
      <c r="E574" s="635"/>
      <c r="F574" s="635"/>
      <c r="G574" s="635"/>
      <c r="H574" s="635"/>
      <c r="I574" s="635"/>
      <c r="J574" s="635"/>
      <c r="K574" s="635"/>
      <c r="L574" s="635"/>
      <c r="M574" s="635"/>
      <c r="N574" s="635"/>
      <c r="O574" s="635"/>
      <c r="P574" s="635"/>
      <c r="Q574" s="635"/>
      <c r="R574" s="635"/>
      <c r="S574" s="635"/>
      <c r="T574" s="635"/>
      <c r="U574" s="635"/>
      <c r="V574" s="635"/>
      <c r="W574" s="635"/>
      <c r="X574" s="635"/>
      <c r="Y574" s="635"/>
      <c r="Z574" s="635"/>
    </row>
    <row r="575" spans="1:26" ht="18.75" customHeight="1">
      <c r="A575" s="635"/>
      <c r="B575" s="635"/>
      <c r="C575" s="635"/>
      <c r="D575" s="635"/>
      <c r="E575" s="635"/>
      <c r="F575" s="635"/>
      <c r="G575" s="635"/>
      <c r="H575" s="635"/>
      <c r="I575" s="635"/>
      <c r="J575" s="635"/>
      <c r="K575" s="635"/>
      <c r="L575" s="635"/>
      <c r="M575" s="635"/>
      <c r="N575" s="635"/>
      <c r="O575" s="635"/>
      <c r="P575" s="635"/>
      <c r="Q575" s="635"/>
      <c r="R575" s="635"/>
      <c r="S575" s="635"/>
      <c r="T575" s="635"/>
      <c r="U575" s="635"/>
      <c r="V575" s="635"/>
      <c r="W575" s="635"/>
      <c r="X575" s="635"/>
      <c r="Y575" s="635"/>
      <c r="Z575" s="635"/>
    </row>
    <row r="576" spans="1:26" ht="18.75" customHeight="1">
      <c r="A576" s="635"/>
      <c r="B576" s="635"/>
      <c r="C576" s="635"/>
      <c r="D576" s="635"/>
      <c r="E576" s="635"/>
      <c r="F576" s="635"/>
      <c r="G576" s="635"/>
      <c r="H576" s="635"/>
      <c r="I576" s="635"/>
      <c r="J576" s="635"/>
      <c r="K576" s="635"/>
      <c r="L576" s="635"/>
      <c r="M576" s="635"/>
      <c r="N576" s="635"/>
      <c r="O576" s="635"/>
      <c r="P576" s="635"/>
      <c r="Q576" s="635"/>
      <c r="R576" s="635"/>
      <c r="S576" s="635"/>
      <c r="T576" s="635"/>
      <c r="U576" s="635"/>
      <c r="V576" s="635"/>
      <c r="W576" s="635"/>
      <c r="X576" s="635"/>
      <c r="Y576" s="635"/>
      <c r="Z576" s="635"/>
    </row>
    <row r="577" spans="1:26" ht="18.75" customHeight="1">
      <c r="A577" s="635"/>
      <c r="B577" s="635"/>
      <c r="C577" s="635"/>
      <c r="D577" s="635"/>
      <c r="E577" s="635"/>
      <c r="F577" s="635"/>
      <c r="G577" s="635"/>
      <c r="H577" s="635"/>
      <c r="I577" s="635"/>
      <c r="J577" s="635"/>
      <c r="K577" s="635"/>
      <c r="L577" s="635"/>
      <c r="M577" s="635"/>
      <c r="N577" s="635"/>
      <c r="O577" s="635"/>
      <c r="P577" s="635"/>
      <c r="Q577" s="635"/>
      <c r="R577" s="635"/>
      <c r="S577" s="635"/>
      <c r="T577" s="635"/>
      <c r="U577" s="635"/>
      <c r="V577" s="635"/>
      <c r="W577" s="635"/>
      <c r="X577" s="635"/>
      <c r="Y577" s="635"/>
      <c r="Z577" s="635"/>
    </row>
    <row r="578" spans="1:26" ht="18.75" customHeight="1">
      <c r="A578" s="635"/>
      <c r="B578" s="635"/>
      <c r="C578" s="635"/>
      <c r="D578" s="635"/>
      <c r="E578" s="635"/>
      <c r="F578" s="635"/>
      <c r="G578" s="635"/>
      <c r="H578" s="635"/>
      <c r="I578" s="635"/>
      <c r="J578" s="635"/>
      <c r="K578" s="635"/>
      <c r="L578" s="635"/>
      <c r="M578" s="635"/>
      <c r="N578" s="635"/>
      <c r="O578" s="635"/>
      <c r="P578" s="635"/>
      <c r="Q578" s="635"/>
      <c r="R578" s="635"/>
      <c r="S578" s="635"/>
      <c r="T578" s="635"/>
      <c r="U578" s="635"/>
      <c r="V578" s="635"/>
      <c r="W578" s="635"/>
      <c r="X578" s="635"/>
      <c r="Y578" s="635"/>
      <c r="Z578" s="635"/>
    </row>
    <row r="579" spans="1:26" ht="18.75" customHeight="1">
      <c r="A579" s="635"/>
      <c r="B579" s="635"/>
      <c r="C579" s="635"/>
      <c r="D579" s="635"/>
      <c r="E579" s="635"/>
      <c r="F579" s="635"/>
      <c r="G579" s="635"/>
      <c r="H579" s="635"/>
      <c r="I579" s="635"/>
      <c r="J579" s="635"/>
      <c r="K579" s="635"/>
      <c r="L579" s="635"/>
      <c r="M579" s="635"/>
      <c r="N579" s="635"/>
      <c r="O579" s="635"/>
      <c r="P579" s="635"/>
      <c r="Q579" s="635"/>
      <c r="R579" s="635"/>
      <c r="S579" s="635"/>
      <c r="T579" s="635"/>
      <c r="U579" s="635"/>
      <c r="V579" s="635"/>
      <c r="W579" s="635"/>
      <c r="X579" s="635"/>
      <c r="Y579" s="635"/>
      <c r="Z579" s="635"/>
    </row>
    <row r="580" spans="1:26" ht="18.75" customHeight="1">
      <c r="A580" s="635"/>
      <c r="B580" s="635"/>
      <c r="C580" s="635"/>
      <c r="D580" s="635"/>
      <c r="E580" s="635"/>
      <c r="F580" s="635"/>
      <c r="G580" s="635"/>
      <c r="H580" s="635"/>
      <c r="I580" s="635"/>
      <c r="J580" s="635"/>
      <c r="K580" s="635"/>
      <c r="L580" s="635"/>
      <c r="M580" s="635"/>
      <c r="N580" s="635"/>
      <c r="O580" s="635"/>
      <c r="P580" s="635"/>
      <c r="Q580" s="635"/>
      <c r="R580" s="635"/>
      <c r="S580" s="635"/>
      <c r="T580" s="635"/>
      <c r="U580" s="635"/>
      <c r="V580" s="635"/>
      <c r="W580" s="635"/>
      <c r="X580" s="635"/>
      <c r="Y580" s="635"/>
      <c r="Z580" s="635"/>
    </row>
    <row r="581" spans="1:26" ht="18.75" customHeight="1">
      <c r="A581" s="635"/>
      <c r="B581" s="635"/>
      <c r="C581" s="635"/>
      <c r="D581" s="635"/>
      <c r="E581" s="635"/>
      <c r="F581" s="635"/>
      <c r="G581" s="635"/>
      <c r="H581" s="635"/>
      <c r="I581" s="635"/>
      <c r="J581" s="635"/>
      <c r="K581" s="635"/>
      <c r="L581" s="635"/>
      <c r="M581" s="635"/>
      <c r="N581" s="635"/>
      <c r="O581" s="635"/>
      <c r="P581" s="635"/>
      <c r="Q581" s="635"/>
      <c r="R581" s="635"/>
      <c r="S581" s="635"/>
      <c r="T581" s="635"/>
      <c r="U581" s="635"/>
      <c r="V581" s="635"/>
      <c r="W581" s="635"/>
      <c r="X581" s="635"/>
      <c r="Y581" s="635"/>
      <c r="Z581" s="635"/>
    </row>
    <row r="582" spans="1:26" ht="18.75" customHeight="1">
      <c r="A582" s="635"/>
      <c r="B582" s="635"/>
      <c r="C582" s="635"/>
      <c r="D582" s="635"/>
      <c r="E582" s="635"/>
      <c r="F582" s="635"/>
      <c r="G582" s="635"/>
      <c r="H582" s="635"/>
      <c r="I582" s="635"/>
      <c r="J582" s="635"/>
      <c r="K582" s="635"/>
      <c r="L582" s="635"/>
      <c r="M582" s="635"/>
      <c r="N582" s="635"/>
      <c r="O582" s="635"/>
      <c r="P582" s="635"/>
      <c r="Q582" s="635"/>
      <c r="R582" s="635"/>
      <c r="S582" s="635"/>
      <c r="T582" s="635"/>
      <c r="U582" s="635"/>
      <c r="V582" s="635"/>
      <c r="W582" s="635"/>
      <c r="X582" s="635"/>
      <c r="Y582" s="635"/>
      <c r="Z582" s="635"/>
    </row>
    <row r="583" spans="1:26" ht="18.75" customHeight="1">
      <c r="A583" s="635"/>
      <c r="B583" s="635"/>
      <c r="C583" s="635"/>
      <c r="D583" s="635"/>
      <c r="E583" s="635"/>
      <c r="F583" s="635"/>
      <c r="G583" s="635"/>
      <c r="H583" s="635"/>
      <c r="I583" s="635"/>
      <c r="J583" s="635"/>
      <c r="K583" s="635"/>
      <c r="L583" s="635"/>
      <c r="M583" s="635"/>
      <c r="N583" s="635"/>
      <c r="O583" s="635"/>
      <c r="P583" s="635"/>
      <c r="Q583" s="635"/>
      <c r="R583" s="635"/>
      <c r="S583" s="635"/>
      <c r="T583" s="635"/>
      <c r="U583" s="635"/>
      <c r="V583" s="635"/>
      <c r="W583" s="635"/>
      <c r="X583" s="635"/>
      <c r="Y583" s="635"/>
      <c r="Z583" s="635"/>
    </row>
    <row r="584" spans="1:26" ht="18.75" customHeight="1">
      <c r="A584" s="635"/>
      <c r="B584" s="635"/>
      <c r="C584" s="635"/>
      <c r="D584" s="635"/>
      <c r="E584" s="635"/>
      <c r="F584" s="635"/>
      <c r="G584" s="635"/>
      <c r="H584" s="635"/>
      <c r="I584" s="635"/>
      <c r="J584" s="635"/>
      <c r="K584" s="635"/>
      <c r="L584" s="635"/>
      <c r="M584" s="635"/>
      <c r="N584" s="635"/>
      <c r="O584" s="635"/>
      <c r="P584" s="635"/>
      <c r="Q584" s="635"/>
      <c r="R584" s="635"/>
      <c r="S584" s="635"/>
      <c r="T584" s="635"/>
      <c r="U584" s="635"/>
      <c r="V584" s="635"/>
      <c r="W584" s="635"/>
      <c r="X584" s="635"/>
      <c r="Y584" s="635"/>
      <c r="Z584" s="635"/>
    </row>
    <row r="585" spans="1:26" ht="18.75" customHeight="1">
      <c r="A585" s="635"/>
      <c r="B585" s="635"/>
      <c r="C585" s="635"/>
      <c r="D585" s="635"/>
      <c r="E585" s="635"/>
      <c r="F585" s="635"/>
      <c r="G585" s="635"/>
      <c r="H585" s="635"/>
      <c r="I585" s="635"/>
      <c r="J585" s="635"/>
      <c r="K585" s="635"/>
      <c r="L585" s="635"/>
      <c r="M585" s="635"/>
      <c r="N585" s="635"/>
      <c r="O585" s="635"/>
      <c r="P585" s="635"/>
      <c r="Q585" s="635"/>
      <c r="R585" s="635"/>
      <c r="S585" s="635"/>
      <c r="T585" s="635"/>
      <c r="U585" s="635"/>
      <c r="V585" s="635"/>
      <c r="W585" s="635"/>
      <c r="X585" s="635"/>
      <c r="Y585" s="635"/>
      <c r="Z585" s="635"/>
    </row>
    <row r="586" spans="1:26" ht="18.75" customHeight="1">
      <c r="A586" s="635"/>
      <c r="B586" s="635"/>
      <c r="C586" s="635"/>
      <c r="D586" s="635"/>
      <c r="E586" s="635"/>
      <c r="F586" s="635"/>
      <c r="G586" s="635"/>
      <c r="H586" s="635"/>
      <c r="I586" s="635"/>
      <c r="J586" s="635"/>
      <c r="K586" s="635"/>
      <c r="L586" s="635"/>
      <c r="M586" s="635"/>
      <c r="N586" s="635"/>
      <c r="O586" s="635"/>
      <c r="P586" s="635"/>
      <c r="Q586" s="635"/>
      <c r="R586" s="635"/>
      <c r="S586" s="635"/>
      <c r="T586" s="635"/>
      <c r="U586" s="635"/>
      <c r="V586" s="635"/>
      <c r="W586" s="635"/>
      <c r="X586" s="635"/>
      <c r="Y586" s="635"/>
      <c r="Z586" s="635"/>
    </row>
    <row r="587" spans="1:26" ht="18.75" customHeight="1">
      <c r="A587" s="635"/>
      <c r="B587" s="635"/>
      <c r="C587" s="635"/>
      <c r="D587" s="635"/>
      <c r="E587" s="635"/>
      <c r="F587" s="635"/>
      <c r="G587" s="635"/>
      <c r="H587" s="635"/>
      <c r="I587" s="635"/>
      <c r="J587" s="635"/>
      <c r="K587" s="635"/>
      <c r="L587" s="635"/>
      <c r="M587" s="635"/>
      <c r="N587" s="635"/>
      <c r="O587" s="635"/>
      <c r="P587" s="635"/>
      <c r="Q587" s="635"/>
      <c r="R587" s="635"/>
      <c r="S587" s="635"/>
      <c r="T587" s="635"/>
      <c r="U587" s="635"/>
      <c r="V587" s="635"/>
      <c r="W587" s="635"/>
      <c r="X587" s="635"/>
      <c r="Y587" s="635"/>
      <c r="Z587" s="635"/>
    </row>
    <row r="588" spans="1:26" ht="18.75" customHeight="1">
      <c r="A588" s="635"/>
      <c r="B588" s="635"/>
      <c r="C588" s="635"/>
      <c r="D588" s="635"/>
      <c r="E588" s="635"/>
      <c r="F588" s="635"/>
      <c r="G588" s="635"/>
      <c r="H588" s="635"/>
      <c r="I588" s="635"/>
      <c r="J588" s="635"/>
      <c r="K588" s="635"/>
      <c r="L588" s="635"/>
      <c r="M588" s="635"/>
      <c r="N588" s="635"/>
      <c r="O588" s="635"/>
      <c r="P588" s="635"/>
      <c r="Q588" s="635"/>
      <c r="R588" s="635"/>
      <c r="S588" s="635"/>
      <c r="T588" s="635"/>
      <c r="U588" s="635"/>
      <c r="V588" s="635"/>
      <c r="W588" s="635"/>
      <c r="X588" s="635"/>
      <c r="Y588" s="635"/>
      <c r="Z588" s="635"/>
    </row>
    <row r="589" spans="1:26" ht="18.75" customHeight="1">
      <c r="A589" s="635"/>
      <c r="B589" s="635"/>
      <c r="C589" s="635"/>
      <c r="D589" s="635"/>
      <c r="E589" s="635"/>
      <c r="F589" s="635"/>
      <c r="G589" s="635"/>
      <c r="H589" s="635"/>
      <c r="I589" s="635"/>
      <c r="J589" s="635"/>
      <c r="K589" s="635"/>
      <c r="L589" s="635"/>
      <c r="M589" s="635"/>
      <c r="N589" s="635"/>
      <c r="O589" s="635"/>
      <c r="P589" s="635"/>
      <c r="Q589" s="635"/>
      <c r="R589" s="635"/>
      <c r="S589" s="635"/>
      <c r="T589" s="635"/>
      <c r="U589" s="635"/>
      <c r="V589" s="635"/>
      <c r="W589" s="635"/>
      <c r="X589" s="635"/>
      <c r="Y589" s="635"/>
      <c r="Z589" s="635"/>
    </row>
    <row r="590" spans="1:26" ht="18.75" customHeight="1">
      <c r="A590" s="635"/>
      <c r="B590" s="635"/>
      <c r="C590" s="635"/>
      <c r="D590" s="635"/>
      <c r="E590" s="635"/>
      <c r="F590" s="635"/>
      <c r="G590" s="635"/>
      <c r="H590" s="635"/>
      <c r="I590" s="635"/>
      <c r="J590" s="635"/>
      <c r="K590" s="635"/>
      <c r="L590" s="635"/>
      <c r="M590" s="635"/>
      <c r="N590" s="635"/>
      <c r="O590" s="635"/>
      <c r="P590" s="635"/>
      <c r="Q590" s="635"/>
      <c r="R590" s="635"/>
      <c r="S590" s="635"/>
      <c r="T590" s="635"/>
      <c r="U590" s="635"/>
      <c r="V590" s="635"/>
      <c r="W590" s="635"/>
      <c r="X590" s="635"/>
      <c r="Y590" s="635"/>
      <c r="Z590" s="635"/>
    </row>
    <row r="591" spans="1:26" ht="18.75" customHeight="1">
      <c r="A591" s="635"/>
      <c r="B591" s="635"/>
      <c r="C591" s="635"/>
      <c r="D591" s="635"/>
      <c r="E591" s="635"/>
      <c r="F591" s="635"/>
      <c r="G591" s="635"/>
      <c r="H591" s="635"/>
      <c r="I591" s="635"/>
      <c r="J591" s="635"/>
      <c r="K591" s="635"/>
      <c r="L591" s="635"/>
      <c r="M591" s="635"/>
      <c r="N591" s="635"/>
      <c r="O591" s="635"/>
      <c r="P591" s="635"/>
      <c r="Q591" s="635"/>
      <c r="R591" s="635"/>
      <c r="S591" s="635"/>
      <c r="T591" s="635"/>
      <c r="U591" s="635"/>
      <c r="V591" s="635"/>
      <c r="W591" s="635"/>
      <c r="X591" s="635"/>
      <c r="Y591" s="635"/>
      <c r="Z591" s="635"/>
    </row>
    <row r="592" spans="1:26" ht="18.75" customHeight="1">
      <c r="A592" s="635"/>
      <c r="B592" s="635"/>
      <c r="C592" s="635"/>
      <c r="D592" s="635"/>
      <c r="E592" s="635"/>
      <c r="F592" s="635"/>
      <c r="G592" s="635"/>
      <c r="H592" s="635"/>
      <c r="I592" s="635"/>
      <c r="J592" s="635"/>
      <c r="K592" s="635"/>
      <c r="L592" s="635"/>
      <c r="M592" s="635"/>
      <c r="N592" s="635"/>
      <c r="O592" s="635"/>
      <c r="P592" s="635"/>
      <c r="Q592" s="635"/>
      <c r="R592" s="635"/>
      <c r="S592" s="635"/>
      <c r="T592" s="635"/>
      <c r="U592" s="635"/>
      <c r="V592" s="635"/>
      <c r="W592" s="635"/>
      <c r="X592" s="635"/>
      <c r="Y592" s="635"/>
      <c r="Z592" s="635"/>
    </row>
    <row r="593" spans="1:26" ht="18.75" customHeight="1">
      <c r="A593" s="635"/>
      <c r="B593" s="635"/>
      <c r="C593" s="635"/>
      <c r="D593" s="635"/>
      <c r="E593" s="635"/>
      <c r="F593" s="635"/>
      <c r="G593" s="635"/>
      <c r="H593" s="635"/>
      <c r="I593" s="635"/>
      <c r="J593" s="635"/>
      <c r="K593" s="635"/>
      <c r="L593" s="635"/>
      <c r="M593" s="635"/>
      <c r="N593" s="635"/>
      <c r="O593" s="635"/>
      <c r="P593" s="635"/>
      <c r="Q593" s="635"/>
      <c r="R593" s="635"/>
      <c r="S593" s="635"/>
      <c r="T593" s="635"/>
      <c r="U593" s="635"/>
      <c r="V593" s="635"/>
      <c r="W593" s="635"/>
      <c r="X593" s="635"/>
      <c r="Y593" s="635"/>
      <c r="Z593" s="635"/>
    </row>
    <row r="594" spans="1:26" ht="18.75" customHeight="1">
      <c r="A594" s="635"/>
      <c r="B594" s="635"/>
      <c r="C594" s="635"/>
      <c r="D594" s="635"/>
      <c r="E594" s="635"/>
      <c r="F594" s="635"/>
      <c r="G594" s="635"/>
      <c r="H594" s="635"/>
      <c r="I594" s="635"/>
      <c r="J594" s="635"/>
      <c r="K594" s="635"/>
      <c r="L594" s="635"/>
      <c r="M594" s="635"/>
      <c r="N594" s="635"/>
      <c r="O594" s="635"/>
      <c r="P594" s="635"/>
      <c r="Q594" s="635"/>
      <c r="R594" s="635"/>
      <c r="S594" s="635"/>
      <c r="T594" s="635"/>
      <c r="U594" s="635"/>
      <c r="V594" s="635"/>
      <c r="W594" s="635"/>
      <c r="X594" s="635"/>
      <c r="Y594" s="635"/>
      <c r="Z594" s="635"/>
    </row>
    <row r="595" spans="1:26" ht="18.75" customHeight="1">
      <c r="A595" s="635"/>
      <c r="B595" s="635"/>
      <c r="C595" s="635"/>
      <c r="D595" s="635"/>
      <c r="E595" s="635"/>
      <c r="F595" s="635"/>
      <c r="G595" s="635"/>
      <c r="H595" s="635"/>
      <c r="I595" s="635"/>
      <c r="J595" s="635"/>
      <c r="K595" s="635"/>
      <c r="L595" s="635"/>
      <c r="M595" s="635"/>
      <c r="N595" s="635"/>
      <c r="O595" s="635"/>
      <c r="P595" s="635"/>
      <c r="Q595" s="635"/>
      <c r="R595" s="635"/>
      <c r="S595" s="635"/>
      <c r="T595" s="635"/>
      <c r="U595" s="635"/>
      <c r="V595" s="635"/>
      <c r="W595" s="635"/>
      <c r="X595" s="635"/>
      <c r="Y595" s="635"/>
      <c r="Z595" s="635"/>
    </row>
    <row r="596" spans="1:26" ht="18.75" customHeight="1">
      <c r="A596" s="635"/>
      <c r="B596" s="635"/>
      <c r="C596" s="635"/>
      <c r="D596" s="635"/>
      <c r="E596" s="635"/>
      <c r="F596" s="635"/>
      <c r="G596" s="635"/>
      <c r="H596" s="635"/>
      <c r="I596" s="635"/>
      <c r="J596" s="635"/>
      <c r="K596" s="635"/>
      <c r="L596" s="635"/>
      <c r="M596" s="635"/>
      <c r="N596" s="635"/>
      <c r="O596" s="635"/>
      <c r="P596" s="635"/>
      <c r="Q596" s="635"/>
      <c r="R596" s="635"/>
      <c r="S596" s="635"/>
      <c r="T596" s="635"/>
      <c r="U596" s="635"/>
      <c r="V596" s="635"/>
      <c r="W596" s="635"/>
      <c r="X596" s="635"/>
      <c r="Y596" s="635"/>
      <c r="Z596" s="635"/>
    </row>
    <row r="597" spans="1:26" ht="18.75" customHeight="1">
      <c r="A597" s="635"/>
      <c r="B597" s="635"/>
      <c r="C597" s="635"/>
      <c r="D597" s="635"/>
      <c r="E597" s="635"/>
      <c r="F597" s="635"/>
      <c r="G597" s="635"/>
      <c r="H597" s="635"/>
      <c r="I597" s="635"/>
      <c r="J597" s="635"/>
      <c r="K597" s="635"/>
      <c r="L597" s="635"/>
      <c r="M597" s="635"/>
      <c r="N597" s="635"/>
      <c r="O597" s="635"/>
      <c r="P597" s="635"/>
      <c r="Q597" s="635"/>
      <c r="R597" s="635"/>
      <c r="S597" s="635"/>
      <c r="T597" s="635"/>
      <c r="U597" s="635"/>
      <c r="V597" s="635"/>
      <c r="W597" s="635"/>
      <c r="X597" s="635"/>
      <c r="Y597" s="635"/>
      <c r="Z597" s="635"/>
    </row>
    <row r="598" spans="1:26" ht="18.75" customHeight="1">
      <c r="A598" s="635"/>
      <c r="B598" s="635"/>
      <c r="C598" s="635"/>
      <c r="D598" s="635"/>
      <c r="E598" s="635"/>
      <c r="F598" s="635"/>
      <c r="G598" s="635"/>
      <c r="H598" s="635"/>
      <c r="I598" s="635"/>
      <c r="J598" s="635"/>
      <c r="K598" s="635"/>
      <c r="L598" s="635"/>
      <c r="M598" s="635"/>
      <c r="N598" s="635"/>
      <c r="O598" s="635"/>
      <c r="P598" s="635"/>
      <c r="Q598" s="635"/>
      <c r="R598" s="635"/>
      <c r="S598" s="635"/>
      <c r="T598" s="635"/>
      <c r="U598" s="635"/>
      <c r="V598" s="635"/>
      <c r="W598" s="635"/>
      <c r="X598" s="635"/>
      <c r="Y598" s="635"/>
      <c r="Z598" s="635"/>
    </row>
    <row r="599" spans="1:26" ht="18.75" customHeight="1">
      <c r="A599" s="635"/>
      <c r="B599" s="635"/>
      <c r="C599" s="635"/>
      <c r="D599" s="635"/>
      <c r="E599" s="635"/>
      <c r="F599" s="635"/>
      <c r="G599" s="635"/>
      <c r="H599" s="635"/>
      <c r="I599" s="635"/>
      <c r="J599" s="635"/>
      <c r="K599" s="635"/>
      <c r="L599" s="635"/>
      <c r="M599" s="635"/>
      <c r="N599" s="635"/>
      <c r="O599" s="635"/>
      <c r="P599" s="635"/>
      <c r="Q599" s="635"/>
      <c r="R599" s="635"/>
      <c r="S599" s="635"/>
      <c r="T599" s="635"/>
      <c r="U599" s="635"/>
      <c r="V599" s="635"/>
      <c r="W599" s="635"/>
      <c r="X599" s="635"/>
      <c r="Y599" s="635"/>
      <c r="Z599" s="635"/>
    </row>
    <row r="600" spans="1:26" ht="18.75" customHeight="1">
      <c r="A600" s="635"/>
      <c r="B600" s="635"/>
      <c r="C600" s="635"/>
      <c r="D600" s="635"/>
      <c r="E600" s="635"/>
      <c r="F600" s="635"/>
      <c r="G600" s="635"/>
      <c r="H600" s="635"/>
      <c r="I600" s="635"/>
      <c r="J600" s="635"/>
      <c r="K600" s="635"/>
      <c r="L600" s="635"/>
      <c r="M600" s="635"/>
      <c r="N600" s="635"/>
      <c r="O600" s="635"/>
      <c r="P600" s="635"/>
      <c r="Q600" s="635"/>
      <c r="R600" s="635"/>
      <c r="S600" s="635"/>
      <c r="T600" s="635"/>
      <c r="U600" s="635"/>
      <c r="V600" s="635"/>
      <c r="W600" s="635"/>
      <c r="X600" s="635"/>
      <c r="Y600" s="635"/>
      <c r="Z600" s="635"/>
    </row>
    <row r="601" spans="1:26" ht="18.75" customHeight="1">
      <c r="A601" s="635"/>
      <c r="B601" s="635"/>
      <c r="C601" s="635"/>
      <c r="D601" s="635"/>
      <c r="E601" s="635"/>
      <c r="F601" s="635"/>
      <c r="G601" s="635"/>
      <c r="H601" s="635"/>
      <c r="I601" s="635"/>
      <c r="J601" s="635"/>
      <c r="K601" s="635"/>
      <c r="L601" s="635"/>
      <c r="M601" s="635"/>
      <c r="N601" s="635"/>
      <c r="O601" s="635"/>
      <c r="P601" s="635"/>
      <c r="Q601" s="635"/>
      <c r="R601" s="635"/>
      <c r="S601" s="635"/>
      <c r="T601" s="635"/>
      <c r="U601" s="635"/>
      <c r="V601" s="635"/>
      <c r="W601" s="635"/>
      <c r="X601" s="635"/>
      <c r="Y601" s="635"/>
      <c r="Z601" s="635"/>
    </row>
    <row r="602" spans="1:26" ht="18.75" customHeight="1">
      <c r="A602" s="635"/>
      <c r="B602" s="635"/>
      <c r="C602" s="635"/>
      <c r="D602" s="635"/>
      <c r="E602" s="635"/>
      <c r="F602" s="635"/>
      <c r="G602" s="635"/>
      <c r="H602" s="635"/>
      <c r="I602" s="635"/>
      <c r="J602" s="635"/>
      <c r="K602" s="635"/>
      <c r="L602" s="635"/>
      <c r="M602" s="635"/>
      <c r="N602" s="635"/>
      <c r="O602" s="635"/>
      <c r="P602" s="635"/>
      <c r="Q602" s="635"/>
      <c r="R602" s="635"/>
      <c r="S602" s="635"/>
      <c r="T602" s="635"/>
      <c r="U602" s="635"/>
      <c r="V602" s="635"/>
      <c r="W602" s="635"/>
      <c r="X602" s="635"/>
      <c r="Y602" s="635"/>
      <c r="Z602" s="635"/>
    </row>
    <row r="603" spans="1:26" ht="18.75" customHeight="1">
      <c r="A603" s="635"/>
      <c r="B603" s="635"/>
      <c r="C603" s="635"/>
      <c r="D603" s="635"/>
      <c r="E603" s="635"/>
      <c r="F603" s="635"/>
      <c r="G603" s="635"/>
      <c r="H603" s="635"/>
      <c r="I603" s="635"/>
      <c r="J603" s="635"/>
      <c r="K603" s="635"/>
      <c r="L603" s="635"/>
      <c r="M603" s="635"/>
      <c r="N603" s="635"/>
      <c r="O603" s="635"/>
      <c r="P603" s="635"/>
      <c r="Q603" s="635"/>
      <c r="R603" s="635"/>
      <c r="S603" s="635"/>
      <c r="T603" s="635"/>
      <c r="U603" s="635"/>
      <c r="V603" s="635"/>
      <c r="W603" s="635"/>
      <c r="X603" s="635"/>
      <c r="Y603" s="635"/>
      <c r="Z603" s="635"/>
    </row>
    <row r="604" spans="1:26" ht="18.75" customHeight="1">
      <c r="A604" s="635"/>
      <c r="B604" s="635"/>
      <c r="C604" s="635"/>
      <c r="D604" s="635"/>
      <c r="E604" s="635"/>
      <c r="F604" s="635"/>
      <c r="G604" s="635"/>
      <c r="H604" s="635"/>
      <c r="I604" s="635"/>
      <c r="J604" s="635"/>
      <c r="K604" s="635"/>
      <c r="L604" s="635"/>
      <c r="M604" s="635"/>
      <c r="N604" s="635"/>
      <c r="O604" s="635"/>
      <c r="P604" s="635"/>
      <c r="Q604" s="635"/>
      <c r="R604" s="635"/>
      <c r="S604" s="635"/>
      <c r="T604" s="635"/>
      <c r="U604" s="635"/>
      <c r="V604" s="635"/>
      <c r="W604" s="635"/>
      <c r="X604" s="635"/>
      <c r="Y604" s="635"/>
      <c r="Z604" s="635"/>
    </row>
    <row r="605" spans="1:26" ht="18.75" customHeight="1">
      <c r="A605" s="635"/>
      <c r="B605" s="635"/>
      <c r="C605" s="635"/>
      <c r="D605" s="635"/>
      <c r="E605" s="635"/>
      <c r="F605" s="635"/>
      <c r="G605" s="635"/>
      <c r="H605" s="635"/>
      <c r="I605" s="635"/>
      <c r="J605" s="635"/>
      <c r="K605" s="635"/>
      <c r="L605" s="635"/>
      <c r="M605" s="635"/>
      <c r="N605" s="635"/>
      <c r="O605" s="635"/>
      <c r="P605" s="635"/>
      <c r="Q605" s="635"/>
      <c r="R605" s="635"/>
      <c r="S605" s="635"/>
      <c r="T605" s="635"/>
      <c r="U605" s="635"/>
      <c r="V605" s="635"/>
      <c r="W605" s="635"/>
      <c r="X605" s="635"/>
      <c r="Y605" s="635"/>
      <c r="Z605" s="635"/>
    </row>
    <row r="606" spans="1:26" ht="18.75" customHeight="1">
      <c r="A606" s="635"/>
      <c r="B606" s="635"/>
      <c r="C606" s="635"/>
      <c r="D606" s="635"/>
      <c r="E606" s="635"/>
      <c r="F606" s="635"/>
      <c r="G606" s="635"/>
      <c r="H606" s="635"/>
      <c r="I606" s="635"/>
      <c r="J606" s="635"/>
      <c r="K606" s="635"/>
      <c r="L606" s="635"/>
      <c r="M606" s="635"/>
      <c r="N606" s="635"/>
      <c r="O606" s="635"/>
      <c r="P606" s="635"/>
      <c r="Q606" s="635"/>
      <c r="R606" s="635"/>
      <c r="S606" s="635"/>
      <c r="T606" s="635"/>
      <c r="U606" s="635"/>
      <c r="V606" s="635"/>
      <c r="W606" s="635"/>
      <c r="X606" s="635"/>
      <c r="Y606" s="635"/>
      <c r="Z606" s="635"/>
    </row>
    <row r="607" spans="1:26" ht="18.75" customHeight="1">
      <c r="A607" s="635"/>
      <c r="B607" s="635"/>
      <c r="C607" s="635"/>
      <c r="D607" s="635"/>
      <c r="E607" s="635"/>
      <c r="F607" s="635"/>
      <c r="G607" s="635"/>
      <c r="H607" s="635"/>
      <c r="I607" s="635"/>
      <c r="J607" s="635"/>
      <c r="K607" s="635"/>
      <c r="L607" s="635"/>
      <c r="M607" s="635"/>
      <c r="N607" s="635"/>
      <c r="O607" s="635"/>
      <c r="P607" s="635"/>
      <c r="Q607" s="635"/>
      <c r="R607" s="635"/>
      <c r="S607" s="635"/>
      <c r="T607" s="635"/>
      <c r="U607" s="635"/>
      <c r="V607" s="635"/>
      <c r="W607" s="635"/>
      <c r="X607" s="635"/>
      <c r="Y607" s="635"/>
      <c r="Z607" s="635"/>
    </row>
    <row r="608" spans="1:26" ht="18.75" customHeight="1">
      <c r="A608" s="635"/>
      <c r="B608" s="635"/>
      <c r="C608" s="635"/>
      <c r="D608" s="635"/>
      <c r="E608" s="635"/>
      <c r="F608" s="635"/>
      <c r="G608" s="635"/>
      <c r="H608" s="635"/>
      <c r="I608" s="635"/>
      <c r="J608" s="635"/>
      <c r="K608" s="635"/>
      <c r="L608" s="635"/>
      <c r="M608" s="635"/>
      <c r="N608" s="635"/>
      <c r="O608" s="635"/>
      <c r="P608" s="635"/>
      <c r="Q608" s="635"/>
      <c r="R608" s="635"/>
      <c r="S608" s="635"/>
      <c r="T608" s="635"/>
      <c r="U608" s="635"/>
      <c r="V608" s="635"/>
      <c r="W608" s="635"/>
      <c r="X608" s="635"/>
      <c r="Y608" s="635"/>
      <c r="Z608" s="635"/>
    </row>
    <row r="609" spans="1:26" ht="18.75" customHeight="1">
      <c r="A609" s="635"/>
      <c r="B609" s="635"/>
      <c r="C609" s="635"/>
      <c r="D609" s="635"/>
      <c r="E609" s="635"/>
      <c r="F609" s="635"/>
      <c r="G609" s="635"/>
      <c r="H609" s="635"/>
      <c r="I609" s="635"/>
      <c r="J609" s="635"/>
      <c r="K609" s="635"/>
      <c r="L609" s="635"/>
      <c r="M609" s="635"/>
      <c r="N609" s="635"/>
      <c r="O609" s="635"/>
      <c r="P609" s="635"/>
      <c r="Q609" s="635"/>
      <c r="R609" s="635"/>
      <c r="S609" s="635"/>
      <c r="T609" s="635"/>
      <c r="U609" s="635"/>
      <c r="V609" s="635"/>
      <c r="W609" s="635"/>
      <c r="X609" s="635"/>
      <c r="Y609" s="635"/>
      <c r="Z609" s="635"/>
    </row>
    <row r="610" spans="1:26" ht="18.75" customHeight="1">
      <c r="A610" s="635"/>
      <c r="B610" s="635"/>
      <c r="C610" s="635"/>
      <c r="D610" s="635"/>
      <c r="E610" s="635"/>
      <c r="F610" s="635"/>
      <c r="G610" s="635"/>
      <c r="H610" s="635"/>
      <c r="I610" s="635"/>
      <c r="J610" s="635"/>
      <c r="K610" s="635"/>
      <c r="L610" s="635"/>
      <c r="M610" s="635"/>
      <c r="N610" s="635"/>
      <c r="O610" s="635"/>
      <c r="P610" s="635"/>
      <c r="Q610" s="635"/>
      <c r="R610" s="635"/>
      <c r="S610" s="635"/>
      <c r="T610" s="635"/>
      <c r="U610" s="635"/>
      <c r="V610" s="635"/>
      <c r="W610" s="635"/>
      <c r="X610" s="635"/>
      <c r="Y610" s="635"/>
      <c r="Z610" s="635"/>
    </row>
    <row r="611" spans="1:26" ht="18.75" customHeight="1">
      <c r="A611" s="635"/>
      <c r="B611" s="635"/>
      <c r="C611" s="635"/>
      <c r="D611" s="635"/>
      <c r="E611" s="635"/>
      <c r="F611" s="635"/>
      <c r="G611" s="635"/>
      <c r="H611" s="635"/>
      <c r="I611" s="635"/>
      <c r="J611" s="635"/>
      <c r="K611" s="635"/>
      <c r="L611" s="635"/>
      <c r="M611" s="635"/>
      <c r="N611" s="635"/>
      <c r="O611" s="635"/>
      <c r="P611" s="635"/>
      <c r="Q611" s="635"/>
      <c r="R611" s="635"/>
      <c r="S611" s="635"/>
      <c r="T611" s="635"/>
      <c r="U611" s="635"/>
      <c r="V611" s="635"/>
      <c r="W611" s="635"/>
      <c r="X611" s="635"/>
      <c r="Y611" s="635"/>
      <c r="Z611" s="635"/>
    </row>
    <row r="612" spans="1:26" ht="18.75" customHeight="1">
      <c r="A612" s="635"/>
      <c r="B612" s="635"/>
      <c r="C612" s="635"/>
      <c r="D612" s="635"/>
      <c r="E612" s="635"/>
      <c r="F612" s="635"/>
      <c r="G612" s="635"/>
      <c r="H612" s="635"/>
      <c r="I612" s="635"/>
      <c r="J612" s="635"/>
      <c r="K612" s="635"/>
      <c r="L612" s="635"/>
      <c r="M612" s="635"/>
      <c r="N612" s="635"/>
      <c r="O612" s="635"/>
      <c r="P612" s="635"/>
      <c r="Q612" s="635"/>
      <c r="R612" s="635"/>
      <c r="S612" s="635"/>
      <c r="T612" s="635"/>
      <c r="U612" s="635"/>
      <c r="V612" s="635"/>
      <c r="W612" s="635"/>
      <c r="X612" s="635"/>
      <c r="Y612" s="635"/>
      <c r="Z612" s="635"/>
    </row>
    <row r="613" spans="1:26" ht="18.75" customHeight="1">
      <c r="A613" s="635"/>
      <c r="B613" s="635"/>
      <c r="C613" s="635"/>
      <c r="D613" s="635"/>
      <c r="E613" s="635"/>
      <c r="F613" s="635"/>
      <c r="G613" s="635"/>
      <c r="H613" s="635"/>
      <c r="I613" s="635"/>
      <c r="J613" s="635"/>
      <c r="K613" s="635"/>
      <c r="L613" s="635"/>
      <c r="M613" s="635"/>
      <c r="N613" s="635"/>
      <c r="O613" s="635"/>
      <c r="P613" s="635"/>
      <c r="Q613" s="635"/>
      <c r="R613" s="635"/>
      <c r="S613" s="635"/>
      <c r="T613" s="635"/>
      <c r="U613" s="635"/>
      <c r="V613" s="635"/>
      <c r="W613" s="635"/>
      <c r="X613" s="635"/>
      <c r="Y613" s="635"/>
      <c r="Z613" s="635"/>
    </row>
    <row r="614" spans="1:26" ht="18.75" customHeight="1">
      <c r="A614" s="635"/>
      <c r="B614" s="635"/>
      <c r="C614" s="635"/>
      <c r="D614" s="635"/>
      <c r="E614" s="635"/>
      <c r="F614" s="635"/>
      <c r="G614" s="635"/>
      <c r="H614" s="635"/>
      <c r="I614" s="635"/>
      <c r="J614" s="635"/>
      <c r="K614" s="635"/>
      <c r="L614" s="635"/>
      <c r="M614" s="635"/>
      <c r="N614" s="635"/>
      <c r="O614" s="635"/>
      <c r="P614" s="635"/>
      <c r="Q614" s="635"/>
      <c r="R614" s="635"/>
      <c r="S614" s="635"/>
      <c r="T614" s="635"/>
      <c r="U614" s="635"/>
      <c r="V614" s="635"/>
      <c r="W614" s="635"/>
      <c r="X614" s="635"/>
      <c r="Y614" s="635"/>
      <c r="Z614" s="635"/>
    </row>
    <row r="615" spans="1:26" ht="18.75" customHeight="1">
      <c r="A615" s="635"/>
      <c r="B615" s="635"/>
      <c r="C615" s="635"/>
      <c r="D615" s="635"/>
      <c r="E615" s="635"/>
      <c r="F615" s="635"/>
      <c r="G615" s="635"/>
      <c r="H615" s="635"/>
      <c r="I615" s="635"/>
      <c r="J615" s="635"/>
      <c r="K615" s="635"/>
      <c r="L615" s="635"/>
      <c r="M615" s="635"/>
      <c r="N615" s="635"/>
      <c r="O615" s="635"/>
      <c r="P615" s="635"/>
      <c r="Q615" s="635"/>
      <c r="R615" s="635"/>
      <c r="S615" s="635"/>
      <c r="T615" s="635"/>
      <c r="U615" s="635"/>
      <c r="V615" s="635"/>
      <c r="W615" s="635"/>
      <c r="X615" s="635"/>
      <c r="Y615" s="635"/>
      <c r="Z615" s="635"/>
    </row>
    <row r="616" spans="1:26" ht="18.75" customHeight="1">
      <c r="A616" s="635"/>
      <c r="B616" s="635"/>
      <c r="C616" s="635"/>
      <c r="D616" s="635"/>
      <c r="E616" s="635"/>
      <c r="F616" s="635"/>
      <c r="G616" s="635"/>
      <c r="H616" s="635"/>
      <c r="I616" s="635"/>
      <c r="J616" s="635"/>
      <c r="K616" s="635"/>
      <c r="L616" s="635"/>
      <c r="M616" s="635"/>
      <c r="N616" s="635"/>
      <c r="O616" s="635"/>
      <c r="P616" s="635"/>
      <c r="Q616" s="635"/>
      <c r="R616" s="635"/>
      <c r="S616" s="635"/>
      <c r="T616" s="635"/>
      <c r="U616" s="635"/>
      <c r="V616" s="635"/>
      <c r="W616" s="635"/>
      <c r="X616" s="635"/>
      <c r="Y616" s="635"/>
      <c r="Z616" s="635"/>
    </row>
    <row r="617" spans="1:26" ht="18.75" customHeight="1">
      <c r="A617" s="635"/>
      <c r="B617" s="635"/>
      <c r="C617" s="635"/>
      <c r="D617" s="635"/>
      <c r="E617" s="635"/>
      <c r="F617" s="635"/>
      <c r="G617" s="635"/>
      <c r="H617" s="635"/>
      <c r="I617" s="635"/>
      <c r="J617" s="635"/>
      <c r="K617" s="635"/>
      <c r="L617" s="635"/>
      <c r="M617" s="635"/>
      <c r="N617" s="635"/>
      <c r="O617" s="635"/>
      <c r="P617" s="635"/>
      <c r="Q617" s="635"/>
      <c r="R617" s="635"/>
      <c r="S617" s="635"/>
      <c r="T617" s="635"/>
      <c r="U617" s="635"/>
      <c r="V617" s="635"/>
      <c r="W617" s="635"/>
      <c r="X617" s="635"/>
      <c r="Y617" s="635"/>
      <c r="Z617" s="635"/>
    </row>
    <row r="618" spans="1:26" ht="18.75" customHeight="1">
      <c r="A618" s="635"/>
      <c r="B618" s="635"/>
      <c r="C618" s="635"/>
      <c r="D618" s="635"/>
      <c r="E618" s="635"/>
      <c r="F618" s="635"/>
      <c r="G618" s="635"/>
      <c r="H618" s="635"/>
      <c r="I618" s="635"/>
      <c r="J618" s="635"/>
      <c r="K618" s="635"/>
      <c r="L618" s="635"/>
      <c r="M618" s="635"/>
      <c r="N618" s="635"/>
      <c r="O618" s="635"/>
      <c r="P618" s="635"/>
      <c r="Q618" s="635"/>
      <c r="R618" s="635"/>
      <c r="S618" s="635"/>
      <c r="T618" s="635"/>
      <c r="U618" s="635"/>
      <c r="V618" s="635"/>
      <c r="W618" s="635"/>
      <c r="X618" s="635"/>
      <c r="Y618" s="635"/>
      <c r="Z618" s="635"/>
    </row>
    <row r="619" spans="1:26" ht="18.75" customHeight="1">
      <c r="A619" s="635"/>
      <c r="B619" s="635"/>
      <c r="C619" s="635"/>
      <c r="D619" s="635"/>
      <c r="E619" s="635"/>
      <c r="F619" s="635"/>
      <c r="G619" s="635"/>
      <c r="H619" s="635"/>
      <c r="I619" s="635"/>
      <c r="J619" s="635"/>
      <c r="K619" s="635"/>
      <c r="L619" s="635"/>
      <c r="M619" s="635"/>
      <c r="N619" s="635"/>
      <c r="O619" s="635"/>
      <c r="P619" s="635"/>
      <c r="Q619" s="635"/>
      <c r="R619" s="635"/>
      <c r="S619" s="635"/>
      <c r="T619" s="635"/>
      <c r="U619" s="635"/>
      <c r="V619" s="635"/>
      <c r="W619" s="635"/>
      <c r="X619" s="635"/>
      <c r="Y619" s="635"/>
      <c r="Z619" s="635"/>
    </row>
    <row r="620" spans="1:26" ht="18.75" customHeight="1">
      <c r="A620" s="635"/>
      <c r="B620" s="635"/>
      <c r="C620" s="635"/>
      <c r="D620" s="635"/>
      <c r="E620" s="635"/>
      <c r="F620" s="635"/>
      <c r="G620" s="635"/>
      <c r="H620" s="635"/>
      <c r="I620" s="635"/>
      <c r="J620" s="635"/>
      <c r="K620" s="635"/>
      <c r="L620" s="635"/>
      <c r="M620" s="635"/>
      <c r="N620" s="635"/>
      <c r="O620" s="635"/>
      <c r="P620" s="635"/>
      <c r="Q620" s="635"/>
      <c r="R620" s="635"/>
      <c r="S620" s="635"/>
      <c r="T620" s="635"/>
      <c r="U620" s="635"/>
      <c r="V620" s="635"/>
      <c r="W620" s="635"/>
      <c r="X620" s="635"/>
      <c r="Y620" s="635"/>
      <c r="Z620" s="635"/>
    </row>
    <row r="621" spans="1:26" ht="18.75" customHeight="1">
      <c r="A621" s="635"/>
      <c r="B621" s="635"/>
      <c r="C621" s="635"/>
      <c r="D621" s="635"/>
      <c r="E621" s="635"/>
      <c r="F621" s="635"/>
      <c r="G621" s="635"/>
      <c r="H621" s="635"/>
      <c r="I621" s="635"/>
      <c r="J621" s="635"/>
      <c r="K621" s="635"/>
      <c r="L621" s="635"/>
      <c r="M621" s="635"/>
      <c r="N621" s="635"/>
      <c r="O621" s="635"/>
      <c r="P621" s="635"/>
      <c r="Q621" s="635"/>
      <c r="R621" s="635"/>
      <c r="S621" s="635"/>
      <c r="T621" s="635"/>
      <c r="U621" s="635"/>
      <c r="V621" s="635"/>
      <c r="W621" s="635"/>
      <c r="X621" s="635"/>
      <c r="Y621" s="635"/>
      <c r="Z621" s="635"/>
    </row>
    <row r="622" spans="1:26" ht="18.75" customHeight="1">
      <c r="A622" s="635"/>
      <c r="B622" s="635"/>
      <c r="C622" s="635"/>
      <c r="D622" s="635"/>
      <c r="E622" s="635"/>
      <c r="F622" s="635"/>
      <c r="G622" s="635"/>
      <c r="H622" s="635"/>
      <c r="I622" s="635"/>
      <c r="J622" s="635"/>
      <c r="K622" s="635"/>
      <c r="L622" s="635"/>
      <c r="M622" s="635"/>
      <c r="N622" s="635"/>
      <c r="O622" s="635"/>
      <c r="P622" s="635"/>
      <c r="Q622" s="635"/>
      <c r="R622" s="635"/>
      <c r="S622" s="635"/>
      <c r="T622" s="635"/>
      <c r="U622" s="635"/>
      <c r="V622" s="635"/>
      <c r="W622" s="635"/>
      <c r="X622" s="635"/>
      <c r="Y622" s="635"/>
      <c r="Z622" s="635"/>
    </row>
    <row r="623" spans="1:26" ht="18.75" customHeight="1">
      <c r="A623" s="635"/>
      <c r="B623" s="635"/>
      <c r="C623" s="635"/>
      <c r="D623" s="635"/>
      <c r="E623" s="635"/>
      <c r="F623" s="635"/>
      <c r="G623" s="635"/>
      <c r="H623" s="635"/>
      <c r="I623" s="635"/>
      <c r="J623" s="635"/>
      <c r="K623" s="635"/>
      <c r="L623" s="635"/>
      <c r="M623" s="635"/>
      <c r="N623" s="635"/>
      <c r="O623" s="635"/>
      <c r="P623" s="635"/>
      <c r="Q623" s="635"/>
      <c r="R623" s="635"/>
      <c r="S623" s="635"/>
      <c r="T623" s="635"/>
      <c r="U623" s="635"/>
      <c r="V623" s="635"/>
      <c r="W623" s="635"/>
      <c r="X623" s="635"/>
      <c r="Y623" s="635"/>
      <c r="Z623" s="635"/>
    </row>
    <row r="624" spans="1:26" ht="18.75" customHeight="1">
      <c r="A624" s="635"/>
      <c r="B624" s="635"/>
      <c r="C624" s="635"/>
      <c r="D624" s="635"/>
      <c r="E624" s="635"/>
      <c r="F624" s="635"/>
      <c r="G624" s="635"/>
      <c r="H624" s="635"/>
      <c r="I624" s="635"/>
      <c r="J624" s="635"/>
      <c r="K624" s="635"/>
      <c r="L624" s="635"/>
      <c r="M624" s="635"/>
      <c r="N624" s="635"/>
      <c r="O624" s="635"/>
      <c r="P624" s="635"/>
      <c r="Q624" s="635"/>
      <c r="R624" s="635"/>
      <c r="S624" s="635"/>
      <c r="T624" s="635"/>
      <c r="U624" s="635"/>
      <c r="V624" s="635"/>
      <c r="W624" s="635"/>
      <c r="X624" s="635"/>
      <c r="Y624" s="635"/>
      <c r="Z624" s="635"/>
    </row>
    <row r="625" spans="1:26" ht="18.75" customHeight="1">
      <c r="A625" s="635"/>
      <c r="B625" s="635"/>
      <c r="C625" s="635"/>
      <c r="D625" s="635"/>
      <c r="E625" s="635"/>
      <c r="F625" s="635"/>
      <c r="G625" s="635"/>
      <c r="H625" s="635"/>
      <c r="I625" s="635"/>
      <c r="J625" s="635"/>
      <c r="K625" s="635"/>
      <c r="L625" s="635"/>
      <c r="M625" s="635"/>
      <c r="N625" s="635"/>
      <c r="O625" s="635"/>
      <c r="P625" s="635"/>
      <c r="Q625" s="635"/>
      <c r="R625" s="635"/>
      <c r="S625" s="635"/>
      <c r="T625" s="635"/>
      <c r="U625" s="635"/>
      <c r="V625" s="635"/>
      <c r="W625" s="635"/>
      <c r="X625" s="635"/>
      <c r="Y625" s="635"/>
      <c r="Z625" s="635"/>
    </row>
    <row r="626" spans="1:26" ht="18.75" customHeight="1">
      <c r="A626" s="635"/>
      <c r="B626" s="635"/>
      <c r="C626" s="635"/>
      <c r="D626" s="635"/>
      <c r="E626" s="635"/>
      <c r="F626" s="635"/>
      <c r="G626" s="635"/>
      <c r="H626" s="635"/>
      <c r="I626" s="635"/>
      <c r="J626" s="635"/>
      <c r="K626" s="635"/>
      <c r="L626" s="635"/>
      <c r="M626" s="635"/>
      <c r="N626" s="635"/>
      <c r="O626" s="635"/>
      <c r="P626" s="635"/>
      <c r="Q626" s="635"/>
      <c r="R626" s="635"/>
      <c r="S626" s="635"/>
      <c r="T626" s="635"/>
      <c r="U626" s="635"/>
      <c r="V626" s="635"/>
      <c r="W626" s="635"/>
      <c r="X626" s="635"/>
      <c r="Y626" s="635"/>
      <c r="Z626" s="635"/>
    </row>
    <row r="627" spans="1:26" ht="18.75" customHeight="1">
      <c r="A627" s="635"/>
      <c r="B627" s="635"/>
      <c r="C627" s="635"/>
      <c r="D627" s="635"/>
      <c r="E627" s="635"/>
      <c r="F627" s="635"/>
      <c r="G627" s="635"/>
      <c r="H627" s="635"/>
      <c r="I627" s="635"/>
      <c r="J627" s="635"/>
      <c r="K627" s="635"/>
      <c r="L627" s="635"/>
      <c r="M627" s="635"/>
      <c r="N627" s="635"/>
      <c r="O627" s="635"/>
      <c r="P627" s="635"/>
      <c r="Q627" s="635"/>
      <c r="R627" s="635"/>
      <c r="S627" s="635"/>
      <c r="T627" s="635"/>
      <c r="U627" s="635"/>
      <c r="V627" s="635"/>
      <c r="W627" s="635"/>
      <c r="X627" s="635"/>
      <c r="Y627" s="635"/>
      <c r="Z627" s="635"/>
    </row>
    <row r="628" spans="1:26" ht="18.75" customHeight="1">
      <c r="A628" s="635"/>
      <c r="B628" s="635"/>
      <c r="C628" s="635"/>
      <c r="D628" s="635"/>
      <c r="E628" s="635"/>
      <c r="F628" s="635"/>
      <c r="G628" s="635"/>
      <c r="H628" s="635"/>
      <c r="I628" s="635"/>
      <c r="J628" s="635"/>
      <c r="K628" s="635"/>
      <c r="L628" s="635"/>
      <c r="M628" s="635"/>
      <c r="N628" s="635"/>
      <c r="O628" s="635"/>
      <c r="P628" s="635"/>
      <c r="Q628" s="635"/>
      <c r="R628" s="635"/>
      <c r="S628" s="635"/>
      <c r="T628" s="635"/>
      <c r="U628" s="635"/>
      <c r="V628" s="635"/>
      <c r="W628" s="635"/>
      <c r="X628" s="635"/>
      <c r="Y628" s="635"/>
      <c r="Z628" s="635"/>
    </row>
    <row r="629" spans="1:26" ht="18.75" customHeight="1">
      <c r="A629" s="635"/>
      <c r="B629" s="635"/>
      <c r="C629" s="635"/>
      <c r="D629" s="635"/>
      <c r="E629" s="635"/>
      <c r="F629" s="635"/>
      <c r="G629" s="635"/>
      <c r="H629" s="635"/>
      <c r="I629" s="635"/>
      <c r="J629" s="635"/>
      <c r="K629" s="635"/>
      <c r="L629" s="635"/>
      <c r="M629" s="635"/>
      <c r="N629" s="635"/>
      <c r="O629" s="635"/>
      <c r="P629" s="635"/>
      <c r="Q629" s="635"/>
      <c r="R629" s="635"/>
      <c r="S629" s="635"/>
      <c r="T629" s="635"/>
      <c r="U629" s="635"/>
      <c r="V629" s="635"/>
      <c r="W629" s="635"/>
      <c r="X629" s="635"/>
      <c r="Y629" s="635"/>
      <c r="Z629" s="635"/>
    </row>
    <row r="630" spans="1:26" ht="18.75" customHeight="1">
      <c r="A630" s="635"/>
      <c r="B630" s="635"/>
      <c r="C630" s="635"/>
      <c r="D630" s="635"/>
      <c r="E630" s="635"/>
      <c r="F630" s="635"/>
      <c r="G630" s="635"/>
      <c r="H630" s="635"/>
      <c r="I630" s="635"/>
      <c r="J630" s="635"/>
      <c r="K630" s="635"/>
      <c r="L630" s="635"/>
      <c r="M630" s="635"/>
      <c r="N630" s="635"/>
      <c r="O630" s="635"/>
      <c r="P630" s="635"/>
      <c r="Q630" s="635"/>
      <c r="R630" s="635"/>
      <c r="S630" s="635"/>
      <c r="T630" s="635"/>
      <c r="U630" s="635"/>
      <c r="V630" s="635"/>
      <c r="W630" s="635"/>
      <c r="X630" s="635"/>
      <c r="Y630" s="635"/>
      <c r="Z630" s="635"/>
    </row>
    <row r="631" spans="1:26" ht="18.75" customHeight="1">
      <c r="A631" s="635"/>
      <c r="B631" s="635"/>
      <c r="C631" s="635"/>
      <c r="D631" s="635"/>
      <c r="E631" s="635"/>
      <c r="F631" s="635"/>
      <c r="G631" s="635"/>
      <c r="H631" s="635"/>
      <c r="I631" s="635"/>
      <c r="J631" s="635"/>
      <c r="K631" s="635"/>
      <c r="L631" s="635"/>
      <c r="M631" s="635"/>
      <c r="N631" s="635"/>
      <c r="O631" s="635"/>
      <c r="P631" s="635"/>
      <c r="Q631" s="635"/>
      <c r="R631" s="635"/>
      <c r="S631" s="635"/>
      <c r="T631" s="635"/>
      <c r="U631" s="635"/>
      <c r="V631" s="635"/>
      <c r="W631" s="635"/>
      <c r="X631" s="635"/>
      <c r="Y631" s="635"/>
      <c r="Z631" s="635"/>
    </row>
    <row r="632" spans="1:26" ht="18.75" customHeight="1">
      <c r="A632" s="635"/>
      <c r="B632" s="635"/>
      <c r="C632" s="635"/>
      <c r="D632" s="635"/>
      <c r="E632" s="635"/>
      <c r="F632" s="635"/>
      <c r="G632" s="635"/>
      <c r="H632" s="635"/>
      <c r="I632" s="635"/>
      <c r="J632" s="635"/>
      <c r="K632" s="635"/>
      <c r="L632" s="635"/>
      <c r="M632" s="635"/>
      <c r="N632" s="635"/>
      <c r="O632" s="635"/>
      <c r="P632" s="635"/>
      <c r="Q632" s="635"/>
      <c r="R632" s="635"/>
      <c r="S632" s="635"/>
      <c r="T632" s="635"/>
      <c r="U632" s="635"/>
      <c r="V632" s="635"/>
      <c r="W632" s="635"/>
      <c r="X632" s="635"/>
      <c r="Y632" s="635"/>
      <c r="Z632" s="635"/>
    </row>
    <row r="633" spans="1:26" ht="18.75" customHeight="1">
      <c r="A633" s="635"/>
      <c r="B633" s="635"/>
      <c r="C633" s="635"/>
      <c r="D633" s="635"/>
      <c r="E633" s="635"/>
      <c r="F633" s="635"/>
      <c r="G633" s="635"/>
      <c r="H633" s="635"/>
      <c r="I633" s="635"/>
      <c r="J633" s="635"/>
      <c r="K633" s="635"/>
      <c r="L633" s="635"/>
      <c r="M633" s="635"/>
      <c r="N633" s="635"/>
      <c r="O633" s="635"/>
      <c r="P633" s="635"/>
      <c r="Q633" s="635"/>
      <c r="R633" s="635"/>
      <c r="S633" s="635"/>
      <c r="T633" s="635"/>
      <c r="U633" s="635"/>
      <c r="V633" s="635"/>
      <c r="W633" s="635"/>
      <c r="X633" s="635"/>
      <c r="Y633" s="635"/>
      <c r="Z633" s="635"/>
    </row>
    <row r="634" spans="1:26" ht="18.75" customHeight="1">
      <c r="A634" s="635"/>
      <c r="B634" s="635"/>
      <c r="C634" s="635"/>
      <c r="D634" s="635"/>
      <c r="E634" s="635"/>
      <c r="F634" s="635"/>
      <c r="G634" s="635"/>
      <c r="H634" s="635"/>
      <c r="I634" s="635"/>
      <c r="J634" s="635"/>
      <c r="K634" s="635"/>
      <c r="L634" s="635"/>
      <c r="M634" s="635"/>
      <c r="N634" s="635"/>
      <c r="O634" s="635"/>
      <c r="P634" s="635"/>
      <c r="Q634" s="635"/>
      <c r="R634" s="635"/>
      <c r="S634" s="635"/>
      <c r="T634" s="635"/>
      <c r="U634" s="635"/>
      <c r="V634" s="635"/>
      <c r="W634" s="635"/>
      <c r="X634" s="635"/>
      <c r="Y634" s="635"/>
      <c r="Z634" s="635"/>
    </row>
    <row r="635" spans="1:26" ht="18.75" customHeight="1">
      <c r="A635" s="635"/>
      <c r="B635" s="635"/>
      <c r="C635" s="635"/>
      <c r="D635" s="635"/>
      <c r="E635" s="635"/>
      <c r="F635" s="635"/>
      <c r="G635" s="635"/>
      <c r="H635" s="635"/>
      <c r="I635" s="635"/>
      <c r="J635" s="635"/>
      <c r="K635" s="635"/>
      <c r="L635" s="635"/>
      <c r="M635" s="635"/>
      <c r="N635" s="635"/>
      <c r="O635" s="635"/>
      <c r="P635" s="635"/>
      <c r="Q635" s="635"/>
      <c r="R635" s="635"/>
      <c r="S635" s="635"/>
      <c r="T635" s="635"/>
      <c r="U635" s="635"/>
      <c r="V635" s="635"/>
      <c r="W635" s="635"/>
      <c r="X635" s="635"/>
      <c r="Y635" s="635"/>
      <c r="Z635" s="635"/>
    </row>
    <row r="636" spans="1:26" ht="18.75" customHeight="1">
      <c r="A636" s="635"/>
      <c r="B636" s="635"/>
      <c r="C636" s="635"/>
      <c r="D636" s="635"/>
      <c r="E636" s="635"/>
      <c r="F636" s="635"/>
      <c r="G636" s="635"/>
      <c r="H636" s="635"/>
      <c r="I636" s="635"/>
      <c r="J636" s="635"/>
      <c r="K636" s="635"/>
      <c r="L636" s="635"/>
      <c r="M636" s="635"/>
      <c r="N636" s="635"/>
      <c r="O636" s="635"/>
      <c r="P636" s="635"/>
      <c r="Q636" s="635"/>
      <c r="R636" s="635"/>
      <c r="S636" s="635"/>
      <c r="T636" s="635"/>
      <c r="U636" s="635"/>
      <c r="V636" s="635"/>
      <c r="W636" s="635"/>
      <c r="X636" s="635"/>
      <c r="Y636" s="635"/>
      <c r="Z636" s="635"/>
    </row>
    <row r="637" spans="1:26" ht="18.75" customHeight="1">
      <c r="A637" s="635"/>
      <c r="B637" s="635"/>
      <c r="C637" s="635"/>
      <c r="D637" s="635"/>
      <c r="E637" s="635"/>
      <c r="F637" s="635"/>
      <c r="G637" s="635"/>
      <c r="H637" s="635"/>
      <c r="I637" s="635"/>
      <c r="J637" s="635"/>
      <c r="K637" s="635"/>
      <c r="L637" s="635"/>
      <c r="M637" s="635"/>
      <c r="N637" s="635"/>
      <c r="O637" s="635"/>
      <c r="P637" s="635"/>
      <c r="Q637" s="635"/>
      <c r="R637" s="635"/>
      <c r="S637" s="635"/>
      <c r="T637" s="635"/>
      <c r="U637" s="635"/>
      <c r="V637" s="635"/>
      <c r="W637" s="635"/>
      <c r="X637" s="635"/>
      <c r="Y637" s="635"/>
      <c r="Z637" s="635"/>
    </row>
    <row r="638" spans="1:26" ht="18.75" customHeight="1">
      <c r="A638" s="635"/>
      <c r="B638" s="635"/>
      <c r="C638" s="635"/>
      <c r="D638" s="635"/>
      <c r="E638" s="635"/>
      <c r="F638" s="635"/>
      <c r="G638" s="635"/>
      <c r="H638" s="635"/>
      <c r="I638" s="635"/>
      <c r="J638" s="635"/>
      <c r="K638" s="635"/>
      <c r="L638" s="635"/>
      <c r="M638" s="635"/>
      <c r="N638" s="635"/>
      <c r="O638" s="635"/>
      <c r="P638" s="635"/>
      <c r="Q638" s="635"/>
      <c r="R638" s="635"/>
      <c r="S638" s="635"/>
      <c r="T638" s="635"/>
      <c r="U638" s="635"/>
      <c r="V638" s="635"/>
      <c r="W638" s="635"/>
      <c r="X638" s="635"/>
      <c r="Y638" s="635"/>
      <c r="Z638" s="635"/>
    </row>
    <row r="639" spans="1:26" ht="18.75" customHeight="1">
      <c r="A639" s="635"/>
      <c r="B639" s="635"/>
      <c r="C639" s="635"/>
      <c r="D639" s="635"/>
      <c r="E639" s="635"/>
      <c r="F639" s="635"/>
      <c r="G639" s="635"/>
      <c r="H639" s="635"/>
      <c r="I639" s="635"/>
      <c r="J639" s="635"/>
      <c r="K639" s="635"/>
      <c r="L639" s="635"/>
      <c r="M639" s="635"/>
      <c r="N639" s="635"/>
      <c r="O639" s="635"/>
      <c r="P639" s="635"/>
      <c r="Q639" s="635"/>
      <c r="R639" s="635"/>
      <c r="S639" s="635"/>
      <c r="T639" s="635"/>
      <c r="U639" s="635"/>
      <c r="V639" s="635"/>
      <c r="W639" s="635"/>
      <c r="X639" s="635"/>
      <c r="Y639" s="635"/>
      <c r="Z639" s="635"/>
    </row>
    <row r="640" spans="1:26" ht="18.75" customHeight="1">
      <c r="A640" s="635"/>
      <c r="B640" s="635"/>
      <c r="C640" s="635"/>
      <c r="D640" s="635"/>
      <c r="E640" s="635"/>
      <c r="F640" s="635"/>
      <c r="G640" s="635"/>
      <c r="H640" s="635"/>
      <c r="I640" s="635"/>
      <c r="J640" s="635"/>
      <c r="K640" s="635"/>
      <c r="L640" s="635"/>
      <c r="M640" s="635"/>
      <c r="N640" s="635"/>
      <c r="O640" s="635"/>
      <c r="P640" s="635"/>
      <c r="Q640" s="635"/>
      <c r="R640" s="635"/>
      <c r="S640" s="635"/>
      <c r="T640" s="635"/>
      <c r="U640" s="635"/>
      <c r="V640" s="635"/>
      <c r="W640" s="635"/>
      <c r="X640" s="635"/>
      <c r="Y640" s="635"/>
      <c r="Z640" s="635"/>
    </row>
    <row r="641" spans="1:26" ht="18.75" customHeight="1">
      <c r="A641" s="635"/>
      <c r="B641" s="635"/>
      <c r="C641" s="635"/>
      <c r="D641" s="635"/>
      <c r="E641" s="635"/>
      <c r="F641" s="635"/>
      <c r="G641" s="635"/>
      <c r="H641" s="635"/>
      <c r="I641" s="635"/>
      <c r="J641" s="635"/>
      <c r="K641" s="635"/>
      <c r="L641" s="635"/>
      <c r="M641" s="635"/>
      <c r="N641" s="635"/>
      <c r="O641" s="635"/>
      <c r="P641" s="635"/>
      <c r="Q641" s="635"/>
      <c r="R641" s="635"/>
      <c r="S641" s="635"/>
      <c r="T641" s="635"/>
      <c r="U641" s="635"/>
      <c r="V641" s="635"/>
      <c r="W641" s="635"/>
      <c r="X641" s="635"/>
      <c r="Y641" s="635"/>
      <c r="Z641" s="635"/>
    </row>
    <row r="642" spans="1:26" ht="18.75" customHeight="1">
      <c r="A642" s="635"/>
      <c r="B642" s="635"/>
      <c r="C642" s="635"/>
      <c r="D642" s="635"/>
      <c r="E642" s="635"/>
      <c r="F642" s="635"/>
      <c r="G642" s="635"/>
      <c r="H642" s="635"/>
      <c r="I642" s="635"/>
      <c r="J642" s="635"/>
      <c r="K642" s="635"/>
      <c r="L642" s="635"/>
      <c r="M642" s="635"/>
      <c r="N642" s="635"/>
      <c r="O642" s="635"/>
      <c r="P642" s="635"/>
      <c r="Q642" s="635"/>
      <c r="R642" s="635"/>
      <c r="S642" s="635"/>
      <c r="T642" s="635"/>
      <c r="U642" s="635"/>
      <c r="V642" s="635"/>
      <c r="W642" s="635"/>
      <c r="X642" s="635"/>
      <c r="Y642" s="635"/>
      <c r="Z642" s="635"/>
    </row>
    <row r="643" spans="1:26" ht="18.75" customHeight="1">
      <c r="A643" s="635"/>
      <c r="B643" s="635"/>
      <c r="C643" s="635"/>
      <c r="D643" s="635"/>
      <c r="E643" s="635"/>
      <c r="F643" s="635"/>
      <c r="G643" s="635"/>
      <c r="H643" s="635"/>
      <c r="I643" s="635"/>
      <c r="J643" s="635"/>
      <c r="K643" s="635"/>
      <c r="L643" s="635"/>
      <c r="M643" s="635"/>
      <c r="N643" s="635"/>
      <c r="O643" s="635"/>
      <c r="P643" s="635"/>
      <c r="Q643" s="635"/>
      <c r="R643" s="635"/>
      <c r="S643" s="635"/>
      <c r="T643" s="635"/>
      <c r="U643" s="635"/>
      <c r="V643" s="635"/>
      <c r="W643" s="635"/>
      <c r="X643" s="635"/>
      <c r="Y643" s="635"/>
      <c r="Z643" s="635"/>
    </row>
    <row r="644" spans="1:26" ht="18.75" customHeight="1">
      <c r="A644" s="635"/>
      <c r="B644" s="635"/>
      <c r="C644" s="635"/>
      <c r="D644" s="635"/>
      <c r="E644" s="635"/>
      <c r="F644" s="635"/>
      <c r="G644" s="635"/>
      <c r="H644" s="635"/>
      <c r="I644" s="635"/>
      <c r="J644" s="635"/>
      <c r="K644" s="635"/>
      <c r="L644" s="635"/>
      <c r="M644" s="635"/>
      <c r="N644" s="635"/>
      <c r="O644" s="635"/>
      <c r="P644" s="635"/>
      <c r="Q644" s="635"/>
      <c r="R644" s="635"/>
      <c r="S644" s="635"/>
      <c r="T644" s="635"/>
      <c r="U644" s="635"/>
      <c r="V644" s="635"/>
      <c r="W644" s="635"/>
      <c r="X644" s="635"/>
      <c r="Y644" s="635"/>
      <c r="Z644" s="635"/>
    </row>
    <row r="645" spans="1:26" ht="18.75" customHeight="1">
      <c r="A645" s="635"/>
      <c r="B645" s="635"/>
      <c r="C645" s="635"/>
      <c r="D645" s="635"/>
      <c r="E645" s="635"/>
      <c r="F645" s="635"/>
      <c r="G645" s="635"/>
      <c r="H645" s="635"/>
      <c r="I645" s="635"/>
      <c r="J645" s="635"/>
      <c r="K645" s="635"/>
      <c r="L645" s="635"/>
      <c r="M645" s="635"/>
      <c r="N645" s="635"/>
      <c r="O645" s="635"/>
      <c r="P645" s="635"/>
      <c r="Q645" s="635"/>
      <c r="R645" s="635"/>
      <c r="S645" s="635"/>
      <c r="T645" s="635"/>
      <c r="U645" s="635"/>
      <c r="V645" s="635"/>
      <c r="W645" s="635"/>
      <c r="X645" s="635"/>
      <c r="Y645" s="635"/>
      <c r="Z645" s="635"/>
    </row>
    <row r="646" spans="1:26" ht="18.75" customHeight="1">
      <c r="A646" s="635"/>
      <c r="B646" s="635"/>
      <c r="C646" s="635"/>
      <c r="D646" s="635"/>
      <c r="E646" s="635"/>
      <c r="F646" s="635"/>
      <c r="G646" s="635"/>
      <c r="H646" s="635"/>
      <c r="I646" s="635"/>
      <c r="J646" s="635"/>
      <c r="K646" s="635"/>
      <c r="L646" s="635"/>
      <c r="M646" s="635"/>
      <c r="N646" s="635"/>
      <c r="O646" s="635"/>
      <c r="P646" s="635"/>
      <c r="Q646" s="635"/>
      <c r="R646" s="635"/>
      <c r="S646" s="635"/>
      <c r="T646" s="635"/>
      <c r="U646" s="635"/>
      <c r="V646" s="635"/>
      <c r="W646" s="635"/>
      <c r="X646" s="635"/>
      <c r="Y646" s="635"/>
      <c r="Z646" s="635"/>
    </row>
    <row r="647" spans="1:26" ht="18.75" customHeight="1">
      <c r="A647" s="635"/>
      <c r="B647" s="635"/>
      <c r="C647" s="635"/>
      <c r="D647" s="635"/>
      <c r="E647" s="635"/>
      <c r="F647" s="635"/>
      <c r="G647" s="635"/>
      <c r="H647" s="635"/>
      <c r="I647" s="635"/>
      <c r="J647" s="635"/>
      <c r="K647" s="635"/>
      <c r="L647" s="635"/>
      <c r="M647" s="635"/>
      <c r="N647" s="635"/>
      <c r="O647" s="635"/>
      <c r="P647" s="635"/>
      <c r="Q647" s="635"/>
      <c r="R647" s="635"/>
      <c r="S647" s="635"/>
      <c r="T647" s="635"/>
      <c r="U647" s="635"/>
      <c r="V647" s="635"/>
      <c r="W647" s="635"/>
      <c r="X647" s="635"/>
      <c r="Y647" s="635"/>
      <c r="Z647" s="635"/>
    </row>
    <row r="648" spans="1:26" ht="18.75" customHeight="1">
      <c r="A648" s="635"/>
      <c r="B648" s="635"/>
      <c r="C648" s="635"/>
      <c r="D648" s="635"/>
      <c r="E648" s="635"/>
      <c r="F648" s="635"/>
      <c r="G648" s="635"/>
      <c r="H648" s="635"/>
      <c r="I648" s="635"/>
      <c r="J648" s="635"/>
      <c r="K648" s="635"/>
      <c r="L648" s="635"/>
      <c r="M648" s="635"/>
      <c r="N648" s="635"/>
      <c r="O648" s="635"/>
      <c r="P648" s="635"/>
      <c r="Q648" s="635"/>
      <c r="R648" s="635"/>
      <c r="S648" s="635"/>
      <c r="T648" s="635"/>
      <c r="U648" s="635"/>
      <c r="V648" s="635"/>
      <c r="W648" s="635"/>
      <c r="X648" s="635"/>
      <c r="Y648" s="635"/>
      <c r="Z648" s="635"/>
    </row>
    <row r="649" spans="1:26" ht="18.75" customHeight="1">
      <c r="A649" s="635"/>
      <c r="B649" s="635"/>
      <c r="C649" s="635"/>
      <c r="D649" s="635"/>
      <c r="E649" s="635"/>
      <c r="F649" s="635"/>
      <c r="G649" s="635"/>
      <c r="H649" s="635"/>
      <c r="I649" s="635"/>
      <c r="J649" s="635"/>
      <c r="K649" s="635"/>
      <c r="L649" s="635"/>
      <c r="M649" s="635"/>
      <c r="N649" s="635"/>
      <c r="O649" s="635"/>
      <c r="P649" s="635"/>
      <c r="Q649" s="635"/>
      <c r="R649" s="635"/>
      <c r="S649" s="635"/>
      <c r="T649" s="635"/>
      <c r="U649" s="635"/>
      <c r="V649" s="635"/>
      <c r="W649" s="635"/>
      <c r="X649" s="635"/>
      <c r="Y649" s="635"/>
      <c r="Z649" s="635"/>
    </row>
    <row r="650" spans="1:26" ht="18.75" customHeight="1">
      <c r="A650" s="635"/>
      <c r="B650" s="635"/>
      <c r="C650" s="635"/>
      <c r="D650" s="635"/>
      <c r="E650" s="635"/>
      <c r="F650" s="635"/>
      <c r="G650" s="635"/>
      <c r="H650" s="635"/>
      <c r="I650" s="635"/>
      <c r="J650" s="635"/>
      <c r="K650" s="635"/>
      <c r="L650" s="635"/>
      <c r="M650" s="635"/>
      <c r="N650" s="635"/>
      <c r="O650" s="635"/>
      <c r="P650" s="635"/>
      <c r="Q650" s="635"/>
      <c r="R650" s="635"/>
      <c r="S650" s="635"/>
      <c r="T650" s="635"/>
      <c r="U650" s="635"/>
      <c r="V650" s="635"/>
      <c r="W650" s="635"/>
      <c r="X650" s="635"/>
      <c r="Y650" s="635"/>
      <c r="Z650" s="635"/>
    </row>
    <row r="651" spans="1:26" ht="18.75" customHeight="1">
      <c r="A651" s="635"/>
      <c r="B651" s="635"/>
      <c r="C651" s="635"/>
      <c r="D651" s="635"/>
      <c r="E651" s="635"/>
      <c r="F651" s="635"/>
      <c r="G651" s="635"/>
      <c r="H651" s="635"/>
      <c r="I651" s="635"/>
      <c r="J651" s="635"/>
      <c r="K651" s="635"/>
      <c r="L651" s="635"/>
      <c r="M651" s="635"/>
      <c r="N651" s="635"/>
      <c r="O651" s="635"/>
      <c r="P651" s="635"/>
      <c r="Q651" s="635"/>
      <c r="R651" s="635"/>
      <c r="S651" s="635"/>
      <c r="T651" s="635"/>
      <c r="U651" s="635"/>
      <c r="V651" s="635"/>
      <c r="W651" s="635"/>
      <c r="X651" s="635"/>
      <c r="Y651" s="635"/>
      <c r="Z651" s="635"/>
    </row>
    <row r="652" spans="1:26" ht="18.75" customHeight="1">
      <c r="A652" s="635"/>
      <c r="B652" s="635"/>
      <c r="C652" s="635"/>
      <c r="D652" s="635"/>
      <c r="E652" s="635"/>
      <c r="F652" s="635"/>
      <c r="G652" s="635"/>
      <c r="H652" s="635"/>
      <c r="I652" s="635"/>
      <c r="J652" s="635"/>
      <c r="K652" s="635"/>
      <c r="L652" s="635"/>
      <c r="M652" s="635"/>
      <c r="N652" s="635"/>
      <c r="O652" s="635"/>
      <c r="P652" s="635"/>
      <c r="Q652" s="635"/>
      <c r="R652" s="635"/>
      <c r="S652" s="635"/>
      <c r="T652" s="635"/>
      <c r="U652" s="635"/>
      <c r="V652" s="635"/>
      <c r="W652" s="635"/>
      <c r="X652" s="635"/>
      <c r="Y652" s="635"/>
      <c r="Z652" s="635"/>
    </row>
    <row r="653" spans="1:26" ht="18.75" customHeight="1">
      <c r="A653" s="635"/>
      <c r="B653" s="635"/>
      <c r="C653" s="635"/>
      <c r="D653" s="635"/>
      <c r="E653" s="635"/>
      <c r="F653" s="635"/>
      <c r="G653" s="635"/>
      <c r="H653" s="635"/>
      <c r="I653" s="635"/>
      <c r="J653" s="635"/>
      <c r="K653" s="635"/>
      <c r="L653" s="635"/>
      <c r="M653" s="635"/>
      <c r="N653" s="635"/>
      <c r="O653" s="635"/>
      <c r="P653" s="635"/>
      <c r="Q653" s="635"/>
      <c r="R653" s="635"/>
      <c r="S653" s="635"/>
      <c r="T653" s="635"/>
      <c r="U653" s="635"/>
      <c r="V653" s="635"/>
      <c r="W653" s="635"/>
      <c r="X653" s="635"/>
      <c r="Y653" s="635"/>
      <c r="Z653" s="635"/>
    </row>
    <row r="654" spans="1:26" ht="18.75" customHeight="1">
      <c r="A654" s="635"/>
      <c r="B654" s="635"/>
      <c r="C654" s="635"/>
      <c r="D654" s="635"/>
      <c r="E654" s="635"/>
      <c r="F654" s="635"/>
      <c r="G654" s="635"/>
      <c r="H654" s="635"/>
      <c r="I654" s="635"/>
      <c r="J654" s="635"/>
      <c r="K654" s="635"/>
      <c r="L654" s="635"/>
      <c r="M654" s="635"/>
      <c r="N654" s="635"/>
      <c r="O654" s="635"/>
      <c r="P654" s="635"/>
      <c r="Q654" s="635"/>
      <c r="R654" s="635"/>
      <c r="S654" s="635"/>
      <c r="T654" s="635"/>
      <c r="U654" s="635"/>
      <c r="V654" s="635"/>
      <c r="W654" s="635"/>
      <c r="X654" s="635"/>
      <c r="Y654" s="635"/>
      <c r="Z654" s="635"/>
    </row>
    <row r="655" spans="1:26" ht="18.75" customHeight="1">
      <c r="A655" s="635"/>
      <c r="B655" s="635"/>
      <c r="C655" s="635"/>
      <c r="D655" s="635"/>
      <c r="E655" s="635"/>
      <c r="F655" s="635"/>
      <c r="G655" s="635"/>
      <c r="H655" s="635"/>
      <c r="I655" s="635"/>
      <c r="J655" s="635"/>
      <c r="K655" s="635"/>
      <c r="L655" s="635"/>
      <c r="M655" s="635"/>
      <c r="N655" s="635"/>
      <c r="O655" s="635"/>
      <c r="P655" s="635"/>
      <c r="Q655" s="635"/>
      <c r="R655" s="635"/>
      <c r="S655" s="635"/>
      <c r="T655" s="635"/>
      <c r="U655" s="635"/>
      <c r="V655" s="635"/>
      <c r="W655" s="635"/>
      <c r="X655" s="635"/>
      <c r="Y655" s="635"/>
      <c r="Z655" s="635"/>
    </row>
    <row r="656" spans="1:26" ht="18.75" customHeight="1">
      <c r="A656" s="635"/>
      <c r="B656" s="635"/>
      <c r="C656" s="635"/>
      <c r="D656" s="635"/>
      <c r="E656" s="635"/>
      <c r="F656" s="635"/>
      <c r="G656" s="635"/>
      <c r="H656" s="635"/>
      <c r="I656" s="635"/>
      <c r="J656" s="635"/>
      <c r="K656" s="635"/>
      <c r="L656" s="635"/>
      <c r="M656" s="635"/>
      <c r="N656" s="635"/>
      <c r="O656" s="635"/>
      <c r="P656" s="635"/>
      <c r="Q656" s="635"/>
      <c r="R656" s="635"/>
      <c r="S656" s="635"/>
      <c r="T656" s="635"/>
      <c r="U656" s="635"/>
      <c r="V656" s="635"/>
      <c r="W656" s="635"/>
      <c r="X656" s="635"/>
      <c r="Y656" s="635"/>
      <c r="Z656" s="635"/>
    </row>
    <row r="657" spans="1:26" ht="18.75" customHeight="1">
      <c r="A657" s="635"/>
      <c r="B657" s="635"/>
      <c r="C657" s="635"/>
      <c r="D657" s="635"/>
      <c r="E657" s="635"/>
      <c r="F657" s="635"/>
      <c r="G657" s="635"/>
      <c r="H657" s="635"/>
      <c r="I657" s="635"/>
      <c r="J657" s="635"/>
      <c r="K657" s="635"/>
      <c r="L657" s="635"/>
      <c r="M657" s="635"/>
      <c r="N657" s="635"/>
      <c r="O657" s="635"/>
      <c r="P657" s="635"/>
      <c r="Q657" s="635"/>
      <c r="R657" s="635"/>
      <c r="S657" s="635"/>
      <c r="T657" s="635"/>
      <c r="U657" s="635"/>
      <c r="V657" s="635"/>
      <c r="W657" s="635"/>
      <c r="X657" s="635"/>
      <c r="Y657" s="635"/>
      <c r="Z657" s="635"/>
    </row>
    <row r="658" spans="1:26" ht="18.75" customHeight="1">
      <c r="A658" s="635"/>
      <c r="B658" s="635"/>
      <c r="C658" s="635"/>
      <c r="D658" s="635"/>
      <c r="E658" s="635"/>
      <c r="F658" s="635"/>
      <c r="G658" s="635"/>
      <c r="H658" s="635"/>
      <c r="I658" s="635"/>
      <c r="J658" s="635"/>
      <c r="K658" s="635"/>
      <c r="L658" s="635"/>
      <c r="M658" s="635"/>
      <c r="N658" s="635"/>
      <c r="O658" s="635"/>
      <c r="P658" s="635"/>
      <c r="Q658" s="635"/>
      <c r="R658" s="635"/>
      <c r="S658" s="635"/>
      <c r="T658" s="635"/>
      <c r="U658" s="635"/>
      <c r="V658" s="635"/>
      <c r="W658" s="635"/>
      <c r="X658" s="635"/>
      <c r="Y658" s="635"/>
      <c r="Z658" s="635"/>
    </row>
    <row r="659" spans="1:26" ht="18.75" customHeight="1">
      <c r="A659" s="635"/>
      <c r="B659" s="635"/>
      <c r="C659" s="635"/>
      <c r="D659" s="635"/>
      <c r="E659" s="635"/>
      <c r="F659" s="635"/>
      <c r="G659" s="635"/>
      <c r="H659" s="635"/>
      <c r="I659" s="635"/>
      <c r="J659" s="635"/>
      <c r="K659" s="635"/>
      <c r="L659" s="635"/>
      <c r="M659" s="635"/>
      <c r="N659" s="635"/>
      <c r="O659" s="635"/>
      <c r="P659" s="635"/>
      <c r="Q659" s="635"/>
      <c r="R659" s="635"/>
      <c r="S659" s="635"/>
      <c r="T659" s="635"/>
      <c r="U659" s="635"/>
      <c r="V659" s="635"/>
      <c r="W659" s="635"/>
      <c r="X659" s="635"/>
      <c r="Y659" s="635"/>
      <c r="Z659" s="635"/>
    </row>
    <row r="660" spans="1:26" ht="18.75" customHeight="1">
      <c r="A660" s="635"/>
      <c r="B660" s="635"/>
      <c r="C660" s="635"/>
      <c r="D660" s="635"/>
      <c r="E660" s="635"/>
      <c r="F660" s="635"/>
      <c r="G660" s="635"/>
      <c r="H660" s="635"/>
      <c r="I660" s="635"/>
      <c r="J660" s="635"/>
      <c r="K660" s="635"/>
      <c r="L660" s="635"/>
      <c r="M660" s="635"/>
      <c r="N660" s="635"/>
      <c r="O660" s="635"/>
      <c r="P660" s="635"/>
      <c r="Q660" s="635"/>
      <c r="R660" s="635"/>
      <c r="S660" s="635"/>
      <c r="T660" s="635"/>
      <c r="U660" s="635"/>
      <c r="V660" s="635"/>
      <c r="W660" s="635"/>
      <c r="X660" s="635"/>
      <c r="Y660" s="635"/>
      <c r="Z660" s="635"/>
    </row>
    <row r="661" spans="1:26" ht="18.75" customHeight="1">
      <c r="A661" s="635"/>
      <c r="B661" s="635"/>
      <c r="C661" s="635"/>
      <c r="D661" s="635"/>
      <c r="E661" s="635"/>
      <c r="F661" s="635"/>
      <c r="G661" s="635"/>
      <c r="H661" s="635"/>
      <c r="I661" s="635"/>
      <c r="J661" s="635"/>
      <c r="K661" s="635"/>
      <c r="L661" s="635"/>
      <c r="M661" s="635"/>
      <c r="N661" s="635"/>
      <c r="O661" s="635"/>
      <c r="P661" s="635"/>
      <c r="Q661" s="635"/>
      <c r="R661" s="635"/>
      <c r="S661" s="635"/>
      <c r="T661" s="635"/>
      <c r="U661" s="635"/>
      <c r="V661" s="635"/>
      <c r="W661" s="635"/>
      <c r="X661" s="635"/>
      <c r="Y661" s="635"/>
      <c r="Z661" s="635"/>
    </row>
    <row r="662" spans="1:26" ht="18.75" customHeight="1">
      <c r="A662" s="635"/>
      <c r="B662" s="635"/>
      <c r="C662" s="635"/>
      <c r="D662" s="635"/>
      <c r="E662" s="635"/>
      <c r="F662" s="635"/>
      <c r="G662" s="635"/>
      <c r="H662" s="635"/>
      <c r="I662" s="635"/>
      <c r="J662" s="635"/>
      <c r="K662" s="635"/>
      <c r="L662" s="635"/>
      <c r="M662" s="635"/>
      <c r="N662" s="635"/>
      <c r="O662" s="635"/>
      <c r="P662" s="635"/>
      <c r="Q662" s="635"/>
      <c r="R662" s="635"/>
      <c r="S662" s="635"/>
      <c r="T662" s="635"/>
      <c r="U662" s="635"/>
      <c r="V662" s="635"/>
      <c r="W662" s="635"/>
      <c r="X662" s="635"/>
      <c r="Y662" s="635"/>
      <c r="Z662" s="635"/>
    </row>
    <row r="663" spans="1:26" ht="18.75" customHeight="1">
      <c r="A663" s="635"/>
      <c r="B663" s="635"/>
      <c r="C663" s="635"/>
      <c r="D663" s="635"/>
      <c r="E663" s="635"/>
      <c r="F663" s="635"/>
      <c r="G663" s="635"/>
      <c r="H663" s="635"/>
      <c r="I663" s="635"/>
      <c r="J663" s="635"/>
      <c r="K663" s="635"/>
      <c r="L663" s="635"/>
      <c r="M663" s="635"/>
      <c r="N663" s="635"/>
      <c r="O663" s="635"/>
      <c r="P663" s="635"/>
      <c r="Q663" s="635"/>
      <c r="R663" s="635"/>
      <c r="S663" s="635"/>
      <c r="T663" s="635"/>
      <c r="U663" s="635"/>
      <c r="V663" s="635"/>
      <c r="W663" s="635"/>
      <c r="X663" s="635"/>
      <c r="Y663" s="635"/>
      <c r="Z663" s="635"/>
    </row>
    <row r="664" spans="1:26" ht="18.75" customHeight="1">
      <c r="A664" s="635"/>
      <c r="B664" s="635"/>
      <c r="C664" s="635"/>
      <c r="D664" s="635"/>
      <c r="E664" s="635"/>
      <c r="F664" s="635"/>
      <c r="G664" s="635"/>
      <c r="H664" s="635"/>
      <c r="I664" s="635"/>
      <c r="J664" s="635"/>
      <c r="K664" s="635"/>
      <c r="L664" s="635"/>
      <c r="M664" s="635"/>
      <c r="N664" s="635"/>
      <c r="O664" s="635"/>
      <c r="P664" s="635"/>
      <c r="Q664" s="635"/>
      <c r="R664" s="635"/>
      <c r="S664" s="635"/>
      <c r="T664" s="635"/>
      <c r="U664" s="635"/>
      <c r="V664" s="635"/>
      <c r="W664" s="635"/>
      <c r="X664" s="635"/>
      <c r="Y664" s="635"/>
      <c r="Z664" s="635"/>
    </row>
    <row r="665" spans="1:26" ht="18.75" customHeight="1">
      <c r="A665" s="635"/>
      <c r="B665" s="635"/>
      <c r="C665" s="635"/>
      <c r="D665" s="635"/>
      <c r="E665" s="635"/>
      <c r="F665" s="635"/>
      <c r="G665" s="635"/>
      <c r="H665" s="635"/>
      <c r="I665" s="635"/>
      <c r="J665" s="635"/>
      <c r="K665" s="635"/>
      <c r="L665" s="635"/>
      <c r="M665" s="635"/>
      <c r="N665" s="635"/>
      <c r="O665" s="635"/>
      <c r="P665" s="635"/>
      <c r="Q665" s="635"/>
      <c r="R665" s="635"/>
      <c r="S665" s="635"/>
      <c r="T665" s="635"/>
      <c r="U665" s="635"/>
      <c r="V665" s="635"/>
      <c r="W665" s="635"/>
      <c r="X665" s="635"/>
      <c r="Y665" s="635"/>
      <c r="Z665" s="635"/>
    </row>
    <row r="666" spans="1:26" ht="18.75" customHeight="1">
      <c r="A666" s="635"/>
      <c r="B666" s="635"/>
      <c r="C666" s="635"/>
      <c r="D666" s="635"/>
      <c r="E666" s="635"/>
      <c r="F666" s="635"/>
      <c r="G666" s="635"/>
      <c r="H666" s="635"/>
      <c r="I666" s="635"/>
      <c r="J666" s="635"/>
      <c r="K666" s="635"/>
      <c r="L666" s="635"/>
      <c r="M666" s="635"/>
      <c r="N666" s="635"/>
      <c r="O666" s="635"/>
      <c r="P666" s="635"/>
      <c r="Q666" s="635"/>
      <c r="R666" s="635"/>
      <c r="S666" s="635"/>
      <c r="T666" s="635"/>
      <c r="U666" s="635"/>
      <c r="V666" s="635"/>
      <c r="W666" s="635"/>
      <c r="X666" s="635"/>
      <c r="Y666" s="635"/>
      <c r="Z666" s="635"/>
    </row>
    <row r="667" spans="1:26" ht="18.75" customHeight="1">
      <c r="A667" s="635"/>
      <c r="B667" s="635"/>
      <c r="C667" s="635"/>
      <c r="D667" s="635"/>
      <c r="E667" s="635"/>
      <c r="F667" s="635"/>
      <c r="G667" s="635"/>
      <c r="H667" s="635"/>
      <c r="I667" s="635"/>
      <c r="J667" s="635"/>
      <c r="K667" s="635"/>
      <c r="L667" s="635"/>
      <c r="M667" s="635"/>
      <c r="N667" s="635"/>
      <c r="O667" s="635"/>
      <c r="P667" s="635"/>
      <c r="Q667" s="635"/>
      <c r="R667" s="635"/>
      <c r="S667" s="635"/>
      <c r="T667" s="635"/>
      <c r="U667" s="635"/>
      <c r="V667" s="635"/>
      <c r="W667" s="635"/>
      <c r="X667" s="635"/>
      <c r="Y667" s="635"/>
      <c r="Z667" s="635"/>
    </row>
    <row r="668" spans="1:26" ht="18.75" customHeight="1">
      <c r="A668" s="635"/>
      <c r="B668" s="635"/>
      <c r="C668" s="635"/>
      <c r="D668" s="635"/>
      <c r="E668" s="635"/>
      <c r="F668" s="635"/>
      <c r="G668" s="635"/>
      <c r="H668" s="635"/>
      <c r="I668" s="635"/>
      <c r="J668" s="635"/>
      <c r="K668" s="635"/>
      <c r="L668" s="635"/>
      <c r="M668" s="635"/>
      <c r="N668" s="635"/>
      <c r="O668" s="635"/>
      <c r="P668" s="635"/>
      <c r="Q668" s="635"/>
      <c r="R668" s="635"/>
      <c r="S668" s="635"/>
      <c r="T668" s="635"/>
      <c r="U668" s="635"/>
      <c r="V668" s="635"/>
      <c r="W668" s="635"/>
      <c r="X668" s="635"/>
      <c r="Y668" s="635"/>
      <c r="Z668" s="635"/>
    </row>
    <row r="669" spans="1:26" ht="18.75" customHeight="1">
      <c r="A669" s="635"/>
      <c r="B669" s="635"/>
      <c r="C669" s="635"/>
      <c r="D669" s="635"/>
      <c r="E669" s="635"/>
      <c r="F669" s="635"/>
      <c r="G669" s="635"/>
      <c r="H669" s="635"/>
      <c r="I669" s="635"/>
      <c r="J669" s="635"/>
      <c r="K669" s="635"/>
      <c r="L669" s="635"/>
      <c r="M669" s="635"/>
      <c r="N669" s="635"/>
      <c r="O669" s="635"/>
      <c r="P669" s="635"/>
      <c r="Q669" s="635"/>
      <c r="R669" s="635"/>
      <c r="S669" s="635"/>
      <c r="T669" s="635"/>
      <c r="U669" s="635"/>
      <c r="V669" s="635"/>
      <c r="W669" s="635"/>
      <c r="X669" s="635"/>
      <c r="Y669" s="635"/>
      <c r="Z669" s="635"/>
    </row>
    <row r="670" spans="1:26" ht="18.75" customHeight="1">
      <c r="A670" s="635"/>
      <c r="B670" s="635"/>
      <c r="C670" s="635"/>
      <c r="D670" s="635"/>
      <c r="E670" s="635"/>
      <c r="F670" s="635"/>
      <c r="G670" s="635"/>
      <c r="H670" s="635"/>
      <c r="I670" s="635"/>
      <c r="J670" s="635"/>
      <c r="K670" s="635"/>
      <c r="L670" s="635"/>
      <c r="M670" s="635"/>
      <c r="N670" s="635"/>
      <c r="O670" s="635"/>
      <c r="P670" s="635"/>
      <c r="Q670" s="635"/>
      <c r="R670" s="635"/>
      <c r="S670" s="635"/>
      <c r="T670" s="635"/>
      <c r="U670" s="635"/>
      <c r="V670" s="635"/>
      <c r="W670" s="635"/>
      <c r="X670" s="635"/>
      <c r="Y670" s="635"/>
      <c r="Z670" s="635"/>
    </row>
    <row r="671" spans="1:26" ht="18.75" customHeight="1">
      <c r="A671" s="635"/>
      <c r="B671" s="635"/>
      <c r="C671" s="635"/>
      <c r="D671" s="635"/>
      <c r="E671" s="635"/>
      <c r="F671" s="635"/>
      <c r="G671" s="635"/>
      <c r="H671" s="635"/>
      <c r="I671" s="635"/>
      <c r="J671" s="635"/>
      <c r="K671" s="635"/>
      <c r="L671" s="635"/>
      <c r="M671" s="635"/>
      <c r="N671" s="635"/>
      <c r="O671" s="635"/>
      <c r="P671" s="635"/>
      <c r="Q671" s="635"/>
      <c r="R671" s="635"/>
      <c r="S671" s="635"/>
      <c r="T671" s="635"/>
      <c r="U671" s="635"/>
      <c r="V671" s="635"/>
      <c r="W671" s="635"/>
      <c r="X671" s="635"/>
      <c r="Y671" s="635"/>
      <c r="Z671" s="635"/>
    </row>
    <row r="672" spans="1:26" ht="18.75" customHeight="1">
      <c r="A672" s="635"/>
      <c r="B672" s="635"/>
      <c r="C672" s="635"/>
      <c r="D672" s="635"/>
      <c r="E672" s="635"/>
      <c r="F672" s="635"/>
      <c r="G672" s="635"/>
      <c r="H672" s="635"/>
      <c r="I672" s="635"/>
      <c r="J672" s="635"/>
      <c r="K672" s="635"/>
      <c r="L672" s="635"/>
      <c r="M672" s="635"/>
      <c r="N672" s="635"/>
      <c r="O672" s="635"/>
      <c r="P672" s="635"/>
      <c r="Q672" s="635"/>
      <c r="R672" s="635"/>
      <c r="S672" s="635"/>
      <c r="T672" s="635"/>
      <c r="U672" s="635"/>
      <c r="V672" s="635"/>
      <c r="W672" s="635"/>
      <c r="X672" s="635"/>
      <c r="Y672" s="635"/>
      <c r="Z672" s="635"/>
    </row>
    <row r="673" spans="1:26" ht="18.75" customHeight="1">
      <c r="A673" s="635"/>
      <c r="B673" s="635"/>
      <c r="C673" s="635"/>
      <c r="D673" s="635"/>
      <c r="E673" s="635"/>
      <c r="F673" s="635"/>
      <c r="G673" s="635"/>
      <c r="H673" s="635"/>
      <c r="I673" s="635"/>
      <c r="J673" s="635"/>
      <c r="K673" s="635"/>
      <c r="L673" s="635"/>
      <c r="M673" s="635"/>
      <c r="N673" s="635"/>
      <c r="O673" s="635"/>
      <c r="P673" s="635"/>
      <c r="Q673" s="635"/>
      <c r="R673" s="635"/>
      <c r="S673" s="635"/>
      <c r="T673" s="635"/>
      <c r="U673" s="635"/>
      <c r="V673" s="635"/>
      <c r="W673" s="635"/>
      <c r="X673" s="635"/>
      <c r="Y673" s="635"/>
      <c r="Z673" s="635"/>
    </row>
    <row r="674" spans="1:26" ht="18.75" customHeight="1">
      <c r="A674" s="635"/>
      <c r="B674" s="635"/>
      <c r="C674" s="635"/>
      <c r="D674" s="635"/>
      <c r="E674" s="635"/>
      <c r="F674" s="635"/>
      <c r="G674" s="635"/>
      <c r="H674" s="635"/>
      <c r="I674" s="635"/>
      <c r="J674" s="635"/>
      <c r="K674" s="635"/>
      <c r="L674" s="635"/>
      <c r="M674" s="635"/>
      <c r="N674" s="635"/>
      <c r="O674" s="635"/>
      <c r="P674" s="635"/>
      <c r="Q674" s="635"/>
      <c r="R674" s="635"/>
      <c r="S674" s="635"/>
      <c r="T674" s="635"/>
      <c r="U674" s="635"/>
      <c r="V674" s="635"/>
      <c r="W674" s="635"/>
      <c r="X674" s="635"/>
      <c r="Y674" s="635"/>
      <c r="Z674" s="635"/>
    </row>
    <row r="675" spans="1:26" ht="18.75" customHeight="1">
      <c r="A675" s="635"/>
      <c r="B675" s="635"/>
      <c r="C675" s="635"/>
      <c r="D675" s="635"/>
      <c r="E675" s="635"/>
      <c r="F675" s="635"/>
      <c r="G675" s="635"/>
      <c r="H675" s="635"/>
      <c r="I675" s="635"/>
      <c r="J675" s="635"/>
      <c r="K675" s="635"/>
      <c r="L675" s="635"/>
      <c r="M675" s="635"/>
      <c r="N675" s="635"/>
      <c r="O675" s="635"/>
      <c r="P675" s="635"/>
      <c r="Q675" s="635"/>
      <c r="R675" s="635"/>
      <c r="S675" s="635"/>
      <c r="T675" s="635"/>
      <c r="U675" s="635"/>
      <c r="V675" s="635"/>
      <c r="W675" s="635"/>
      <c r="X675" s="635"/>
      <c r="Y675" s="635"/>
      <c r="Z675" s="635"/>
    </row>
    <row r="676" spans="1:26" ht="18.75" customHeight="1">
      <c r="A676" s="635"/>
      <c r="B676" s="635"/>
      <c r="C676" s="635"/>
      <c r="D676" s="635"/>
      <c r="E676" s="635"/>
      <c r="F676" s="635"/>
      <c r="G676" s="635"/>
      <c r="H676" s="635"/>
      <c r="I676" s="635"/>
      <c r="J676" s="635"/>
      <c r="K676" s="635"/>
      <c r="L676" s="635"/>
      <c r="M676" s="635"/>
      <c r="N676" s="635"/>
      <c r="O676" s="635"/>
      <c r="P676" s="635"/>
      <c r="Q676" s="635"/>
      <c r="R676" s="635"/>
      <c r="S676" s="635"/>
      <c r="T676" s="635"/>
      <c r="U676" s="635"/>
      <c r="V676" s="635"/>
      <c r="W676" s="635"/>
      <c r="X676" s="635"/>
      <c r="Y676" s="635"/>
      <c r="Z676" s="635"/>
    </row>
    <row r="677" spans="1:26" ht="18.75" customHeight="1">
      <c r="A677" s="635"/>
      <c r="B677" s="635"/>
      <c r="C677" s="635"/>
      <c r="D677" s="635"/>
      <c r="E677" s="635"/>
      <c r="F677" s="635"/>
      <c r="G677" s="635"/>
      <c r="H677" s="635"/>
      <c r="I677" s="635"/>
      <c r="J677" s="635"/>
      <c r="K677" s="635"/>
      <c r="L677" s="635"/>
      <c r="M677" s="635"/>
      <c r="N677" s="635"/>
      <c r="O677" s="635"/>
      <c r="P677" s="635"/>
      <c r="Q677" s="635"/>
      <c r="R677" s="635"/>
      <c r="S677" s="635"/>
      <c r="T677" s="635"/>
      <c r="U677" s="635"/>
      <c r="V677" s="635"/>
      <c r="W677" s="635"/>
      <c r="X677" s="635"/>
      <c r="Y677" s="635"/>
      <c r="Z677" s="635"/>
    </row>
    <row r="678" spans="1:26" ht="18.75" customHeight="1">
      <c r="A678" s="635"/>
      <c r="B678" s="635"/>
      <c r="C678" s="635"/>
      <c r="D678" s="635"/>
      <c r="E678" s="635"/>
      <c r="F678" s="635"/>
      <c r="G678" s="635"/>
      <c r="H678" s="635"/>
      <c r="I678" s="635"/>
      <c r="J678" s="635"/>
      <c r="K678" s="635"/>
      <c r="L678" s="635"/>
      <c r="M678" s="635"/>
      <c r="N678" s="635"/>
      <c r="O678" s="635"/>
      <c r="P678" s="635"/>
      <c r="Q678" s="635"/>
      <c r="R678" s="635"/>
      <c r="S678" s="635"/>
      <c r="T678" s="635"/>
      <c r="U678" s="635"/>
      <c r="V678" s="635"/>
      <c r="W678" s="635"/>
      <c r="X678" s="635"/>
      <c r="Y678" s="635"/>
      <c r="Z678" s="635"/>
    </row>
    <row r="679" spans="1:26" ht="18.75" customHeight="1">
      <c r="A679" s="635"/>
      <c r="B679" s="635"/>
      <c r="C679" s="635"/>
      <c r="D679" s="635"/>
      <c r="E679" s="635"/>
      <c r="F679" s="635"/>
      <c r="G679" s="635"/>
      <c r="H679" s="635"/>
      <c r="I679" s="635"/>
      <c r="J679" s="635"/>
      <c r="K679" s="635"/>
      <c r="L679" s="635"/>
      <c r="M679" s="635"/>
      <c r="N679" s="635"/>
      <c r="O679" s="635"/>
      <c r="P679" s="635"/>
      <c r="Q679" s="635"/>
      <c r="R679" s="635"/>
      <c r="S679" s="635"/>
      <c r="T679" s="635"/>
      <c r="U679" s="635"/>
      <c r="V679" s="635"/>
      <c r="W679" s="635"/>
      <c r="X679" s="635"/>
      <c r="Y679" s="635"/>
      <c r="Z679" s="635"/>
    </row>
    <row r="680" spans="1:26" ht="18.75" customHeight="1">
      <c r="A680" s="635"/>
      <c r="B680" s="635"/>
      <c r="C680" s="635"/>
      <c r="D680" s="635"/>
      <c r="E680" s="635"/>
      <c r="F680" s="635"/>
      <c r="G680" s="635"/>
      <c r="H680" s="635"/>
      <c r="I680" s="635"/>
      <c r="J680" s="635"/>
      <c r="K680" s="635"/>
      <c r="L680" s="635"/>
      <c r="M680" s="635"/>
      <c r="N680" s="635"/>
      <c r="O680" s="635"/>
      <c r="P680" s="635"/>
      <c r="Q680" s="635"/>
      <c r="R680" s="635"/>
      <c r="S680" s="635"/>
      <c r="T680" s="635"/>
      <c r="U680" s="635"/>
      <c r="V680" s="635"/>
      <c r="W680" s="635"/>
      <c r="X680" s="635"/>
      <c r="Y680" s="635"/>
      <c r="Z680" s="635"/>
    </row>
    <row r="681" spans="1:26" ht="18.75" customHeight="1">
      <c r="A681" s="635"/>
      <c r="B681" s="635"/>
      <c r="C681" s="635"/>
      <c r="D681" s="635"/>
      <c r="E681" s="635"/>
      <c r="F681" s="635"/>
      <c r="G681" s="635"/>
      <c r="H681" s="635"/>
      <c r="I681" s="635"/>
      <c r="J681" s="635"/>
      <c r="K681" s="635"/>
      <c r="L681" s="635"/>
      <c r="M681" s="635"/>
      <c r="N681" s="635"/>
      <c r="O681" s="635"/>
      <c r="P681" s="635"/>
      <c r="Q681" s="635"/>
      <c r="R681" s="635"/>
      <c r="S681" s="635"/>
      <c r="T681" s="635"/>
      <c r="U681" s="635"/>
      <c r="V681" s="635"/>
      <c r="W681" s="635"/>
      <c r="X681" s="635"/>
      <c r="Y681" s="635"/>
      <c r="Z681" s="635"/>
    </row>
    <row r="682" spans="1:26" ht="18.75" customHeight="1">
      <c r="A682" s="635"/>
      <c r="B682" s="635"/>
      <c r="C682" s="635"/>
      <c r="D682" s="635"/>
      <c r="E682" s="635"/>
      <c r="F682" s="635"/>
      <c r="G682" s="635"/>
      <c r="H682" s="635"/>
      <c r="I682" s="635"/>
      <c r="J682" s="635"/>
      <c r="K682" s="635"/>
      <c r="L682" s="635"/>
      <c r="M682" s="635"/>
      <c r="N682" s="635"/>
      <c r="O682" s="635"/>
      <c r="P682" s="635"/>
      <c r="Q682" s="635"/>
      <c r="R682" s="635"/>
      <c r="S682" s="635"/>
      <c r="T682" s="635"/>
      <c r="U682" s="635"/>
      <c r="V682" s="635"/>
      <c r="W682" s="635"/>
      <c r="X682" s="635"/>
      <c r="Y682" s="635"/>
      <c r="Z682" s="635"/>
    </row>
    <row r="683" spans="1:26" ht="18.75" customHeight="1">
      <c r="A683" s="635"/>
      <c r="B683" s="635"/>
      <c r="C683" s="635"/>
      <c r="D683" s="635"/>
      <c r="E683" s="635"/>
      <c r="F683" s="635"/>
      <c r="G683" s="635"/>
      <c r="H683" s="635"/>
      <c r="I683" s="635"/>
      <c r="J683" s="635"/>
      <c r="K683" s="635"/>
      <c r="L683" s="635"/>
      <c r="M683" s="635"/>
      <c r="N683" s="635"/>
      <c r="O683" s="635"/>
      <c r="P683" s="635"/>
      <c r="Q683" s="635"/>
      <c r="R683" s="635"/>
      <c r="S683" s="635"/>
      <c r="T683" s="635"/>
      <c r="U683" s="635"/>
      <c r="V683" s="635"/>
      <c r="W683" s="635"/>
      <c r="X683" s="635"/>
      <c r="Y683" s="635"/>
      <c r="Z683" s="635"/>
    </row>
    <row r="684" spans="1:26" ht="18.75" customHeight="1">
      <c r="A684" s="635"/>
      <c r="B684" s="635"/>
      <c r="C684" s="635"/>
      <c r="D684" s="635"/>
      <c r="E684" s="635"/>
      <c r="F684" s="635"/>
      <c r="G684" s="635"/>
      <c r="H684" s="635"/>
      <c r="I684" s="635"/>
      <c r="J684" s="635"/>
      <c r="K684" s="635"/>
      <c r="L684" s="635"/>
      <c r="M684" s="635"/>
      <c r="N684" s="635"/>
      <c r="O684" s="635"/>
      <c r="P684" s="635"/>
      <c r="Q684" s="635"/>
      <c r="R684" s="635"/>
      <c r="S684" s="635"/>
      <c r="T684" s="635"/>
      <c r="U684" s="635"/>
      <c r="V684" s="635"/>
      <c r="W684" s="635"/>
      <c r="X684" s="635"/>
      <c r="Y684" s="635"/>
      <c r="Z684" s="635"/>
    </row>
    <row r="685" spans="1:26" ht="18.75" customHeight="1">
      <c r="A685" s="635"/>
      <c r="B685" s="635"/>
      <c r="C685" s="635"/>
      <c r="D685" s="635"/>
      <c r="E685" s="635"/>
      <c r="F685" s="635"/>
      <c r="G685" s="635"/>
      <c r="H685" s="635"/>
      <c r="I685" s="635"/>
      <c r="J685" s="635"/>
      <c r="K685" s="635"/>
      <c r="L685" s="635"/>
      <c r="M685" s="635"/>
      <c r="N685" s="635"/>
      <c r="O685" s="635"/>
      <c r="P685" s="635"/>
      <c r="Q685" s="635"/>
      <c r="R685" s="635"/>
      <c r="S685" s="635"/>
      <c r="T685" s="635"/>
      <c r="U685" s="635"/>
      <c r="V685" s="635"/>
      <c r="W685" s="635"/>
      <c r="X685" s="635"/>
      <c r="Y685" s="635"/>
      <c r="Z685" s="635"/>
    </row>
    <row r="686" spans="1:26" ht="18.75" customHeight="1">
      <c r="A686" s="635"/>
      <c r="B686" s="635"/>
      <c r="C686" s="635"/>
      <c r="D686" s="635"/>
      <c r="E686" s="635"/>
      <c r="F686" s="635"/>
      <c r="G686" s="635"/>
      <c r="H686" s="635"/>
      <c r="I686" s="635"/>
      <c r="J686" s="635"/>
      <c r="K686" s="635"/>
      <c r="L686" s="635"/>
      <c r="M686" s="635"/>
      <c r="N686" s="635"/>
      <c r="O686" s="635"/>
      <c r="P686" s="635"/>
      <c r="Q686" s="635"/>
      <c r="R686" s="635"/>
      <c r="S686" s="635"/>
      <c r="T686" s="635"/>
      <c r="U686" s="635"/>
      <c r="V686" s="635"/>
      <c r="W686" s="635"/>
      <c r="X686" s="635"/>
      <c r="Y686" s="635"/>
      <c r="Z686" s="635"/>
    </row>
    <row r="687" spans="1:26" ht="18.75" customHeight="1">
      <c r="A687" s="635"/>
      <c r="B687" s="635"/>
      <c r="C687" s="635"/>
      <c r="D687" s="635"/>
      <c r="E687" s="635"/>
      <c r="F687" s="635"/>
      <c r="G687" s="635"/>
      <c r="H687" s="635"/>
      <c r="I687" s="635"/>
      <c r="J687" s="635"/>
      <c r="K687" s="635"/>
      <c r="L687" s="635"/>
      <c r="M687" s="635"/>
      <c r="N687" s="635"/>
      <c r="O687" s="635"/>
      <c r="P687" s="635"/>
      <c r="Q687" s="635"/>
      <c r="R687" s="635"/>
      <c r="S687" s="635"/>
      <c r="T687" s="635"/>
      <c r="U687" s="635"/>
      <c r="V687" s="635"/>
      <c r="W687" s="635"/>
      <c r="X687" s="635"/>
      <c r="Y687" s="635"/>
      <c r="Z687" s="635"/>
    </row>
    <row r="688" spans="1:26" ht="18.75" customHeight="1">
      <c r="A688" s="635"/>
      <c r="B688" s="635"/>
      <c r="C688" s="635"/>
      <c r="D688" s="635"/>
      <c r="E688" s="635"/>
      <c r="F688" s="635"/>
      <c r="G688" s="635"/>
      <c r="H688" s="635"/>
      <c r="I688" s="635"/>
      <c r="J688" s="635"/>
      <c r="K688" s="635"/>
      <c r="L688" s="635"/>
      <c r="M688" s="635"/>
      <c r="N688" s="635"/>
      <c r="O688" s="635"/>
      <c r="P688" s="635"/>
      <c r="Q688" s="635"/>
      <c r="R688" s="635"/>
      <c r="S688" s="635"/>
      <c r="T688" s="635"/>
      <c r="U688" s="635"/>
      <c r="V688" s="635"/>
      <c r="W688" s="635"/>
      <c r="X688" s="635"/>
      <c r="Y688" s="635"/>
      <c r="Z688" s="635"/>
    </row>
    <row r="689" spans="1:26" ht="18.75" customHeight="1">
      <c r="A689" s="635"/>
      <c r="B689" s="635"/>
      <c r="C689" s="635"/>
      <c r="D689" s="635"/>
      <c r="E689" s="635"/>
      <c r="F689" s="635"/>
      <c r="G689" s="635"/>
      <c r="H689" s="635"/>
      <c r="I689" s="635"/>
      <c r="J689" s="635"/>
      <c r="K689" s="635"/>
      <c r="L689" s="635"/>
      <c r="M689" s="635"/>
      <c r="N689" s="635"/>
      <c r="O689" s="635"/>
      <c r="P689" s="635"/>
      <c r="Q689" s="635"/>
      <c r="R689" s="635"/>
      <c r="S689" s="635"/>
      <c r="T689" s="635"/>
      <c r="U689" s="635"/>
      <c r="V689" s="635"/>
      <c r="W689" s="635"/>
      <c r="X689" s="635"/>
      <c r="Y689" s="635"/>
      <c r="Z689" s="635"/>
    </row>
    <row r="690" spans="1:26" ht="18.75" customHeight="1">
      <c r="A690" s="635"/>
      <c r="B690" s="635"/>
      <c r="C690" s="635"/>
      <c r="D690" s="635"/>
      <c r="E690" s="635"/>
      <c r="F690" s="635"/>
      <c r="G690" s="635"/>
      <c r="H690" s="635"/>
      <c r="I690" s="635"/>
      <c r="J690" s="635"/>
      <c r="K690" s="635"/>
      <c r="L690" s="635"/>
      <c r="M690" s="635"/>
      <c r="N690" s="635"/>
      <c r="O690" s="635"/>
      <c r="P690" s="635"/>
      <c r="Q690" s="635"/>
      <c r="R690" s="635"/>
      <c r="S690" s="635"/>
      <c r="T690" s="635"/>
      <c r="U690" s="635"/>
      <c r="V690" s="635"/>
      <c r="W690" s="635"/>
      <c r="X690" s="635"/>
      <c r="Y690" s="635"/>
      <c r="Z690" s="635"/>
    </row>
    <row r="691" spans="1:26" ht="18.75" customHeight="1">
      <c r="A691" s="635"/>
      <c r="B691" s="635"/>
      <c r="C691" s="635"/>
      <c r="D691" s="635"/>
      <c r="E691" s="635"/>
      <c r="F691" s="635"/>
      <c r="G691" s="635"/>
      <c r="H691" s="635"/>
      <c r="I691" s="635"/>
      <c r="J691" s="635"/>
      <c r="K691" s="635"/>
      <c r="L691" s="635"/>
      <c r="M691" s="635"/>
      <c r="N691" s="635"/>
      <c r="O691" s="635"/>
      <c r="P691" s="635"/>
      <c r="Q691" s="635"/>
      <c r="R691" s="635"/>
      <c r="S691" s="635"/>
      <c r="T691" s="635"/>
      <c r="U691" s="635"/>
      <c r="V691" s="635"/>
      <c r="W691" s="635"/>
      <c r="X691" s="635"/>
      <c r="Y691" s="635"/>
      <c r="Z691" s="635"/>
    </row>
    <row r="692" spans="1:26" ht="18.75" customHeight="1">
      <c r="A692" s="635"/>
      <c r="B692" s="635"/>
      <c r="C692" s="635"/>
      <c r="D692" s="635"/>
      <c r="E692" s="635"/>
      <c r="F692" s="635"/>
      <c r="G692" s="635"/>
      <c r="H692" s="635"/>
      <c r="I692" s="635"/>
      <c r="J692" s="635"/>
      <c r="K692" s="635"/>
      <c r="L692" s="635"/>
      <c r="M692" s="635"/>
      <c r="N692" s="635"/>
      <c r="O692" s="635"/>
      <c r="P692" s="635"/>
      <c r="Q692" s="635"/>
      <c r="R692" s="635"/>
      <c r="S692" s="635"/>
      <c r="T692" s="635"/>
      <c r="U692" s="635"/>
      <c r="V692" s="635"/>
      <c r="W692" s="635"/>
      <c r="X692" s="635"/>
      <c r="Y692" s="635"/>
      <c r="Z692" s="635"/>
    </row>
    <row r="693" spans="1:26" ht="18.75" customHeight="1">
      <c r="A693" s="635"/>
      <c r="B693" s="635"/>
      <c r="C693" s="635"/>
      <c r="D693" s="635"/>
      <c r="E693" s="635"/>
      <c r="F693" s="635"/>
      <c r="G693" s="635"/>
      <c r="H693" s="635"/>
      <c r="I693" s="635"/>
      <c r="J693" s="635"/>
      <c r="K693" s="635"/>
      <c r="L693" s="635"/>
      <c r="M693" s="635"/>
      <c r="N693" s="635"/>
      <c r="O693" s="635"/>
      <c r="P693" s="635"/>
      <c r="Q693" s="635"/>
      <c r="R693" s="635"/>
      <c r="S693" s="635"/>
      <c r="T693" s="635"/>
      <c r="U693" s="635"/>
      <c r="V693" s="635"/>
      <c r="W693" s="635"/>
      <c r="X693" s="635"/>
      <c r="Y693" s="635"/>
      <c r="Z693" s="635"/>
    </row>
    <row r="694" spans="1:26" ht="18.75" customHeight="1">
      <c r="A694" s="635"/>
      <c r="B694" s="635"/>
      <c r="C694" s="635"/>
      <c r="D694" s="635"/>
      <c r="E694" s="635"/>
      <c r="F694" s="635"/>
      <c r="G694" s="635"/>
      <c r="H694" s="635"/>
      <c r="I694" s="635"/>
      <c r="J694" s="635"/>
      <c r="K694" s="635"/>
      <c r="L694" s="635"/>
      <c r="M694" s="635"/>
      <c r="N694" s="635"/>
      <c r="O694" s="635"/>
      <c r="P694" s="635"/>
      <c r="Q694" s="635"/>
      <c r="R694" s="635"/>
      <c r="S694" s="635"/>
      <c r="T694" s="635"/>
      <c r="U694" s="635"/>
      <c r="V694" s="635"/>
      <c r="W694" s="635"/>
      <c r="X694" s="635"/>
      <c r="Y694" s="635"/>
      <c r="Z694" s="635"/>
    </row>
    <row r="695" spans="1:26" ht="18.75" customHeight="1">
      <c r="A695" s="635"/>
      <c r="B695" s="635"/>
      <c r="C695" s="635"/>
      <c r="D695" s="635"/>
      <c r="E695" s="635"/>
      <c r="F695" s="635"/>
      <c r="G695" s="635"/>
      <c r="H695" s="635"/>
      <c r="I695" s="635"/>
      <c r="J695" s="635"/>
      <c r="K695" s="635"/>
      <c r="L695" s="635"/>
      <c r="M695" s="635"/>
      <c r="N695" s="635"/>
      <c r="O695" s="635"/>
      <c r="P695" s="635"/>
      <c r="Q695" s="635"/>
      <c r="R695" s="635"/>
      <c r="S695" s="635"/>
      <c r="T695" s="635"/>
      <c r="U695" s="635"/>
      <c r="V695" s="635"/>
      <c r="W695" s="635"/>
      <c r="X695" s="635"/>
      <c r="Y695" s="635"/>
      <c r="Z695" s="635"/>
    </row>
    <row r="696" spans="1:26" ht="18.75" customHeight="1">
      <c r="A696" s="635"/>
      <c r="B696" s="635"/>
      <c r="C696" s="635"/>
      <c r="D696" s="635"/>
      <c r="E696" s="635"/>
      <c r="F696" s="635"/>
      <c r="G696" s="635"/>
      <c r="H696" s="635"/>
      <c r="I696" s="635"/>
      <c r="J696" s="635"/>
      <c r="K696" s="635"/>
      <c r="L696" s="635"/>
      <c r="M696" s="635"/>
      <c r="N696" s="635"/>
      <c r="O696" s="635"/>
      <c r="P696" s="635"/>
      <c r="Q696" s="635"/>
      <c r="R696" s="635"/>
      <c r="S696" s="635"/>
      <c r="T696" s="635"/>
      <c r="U696" s="635"/>
      <c r="V696" s="635"/>
      <c r="W696" s="635"/>
      <c r="X696" s="635"/>
      <c r="Y696" s="635"/>
      <c r="Z696" s="635"/>
    </row>
    <row r="697" spans="1:26" ht="18.75" customHeight="1">
      <c r="A697" s="635"/>
      <c r="B697" s="635"/>
      <c r="C697" s="635"/>
      <c r="D697" s="635"/>
      <c r="E697" s="635"/>
      <c r="F697" s="635"/>
      <c r="G697" s="635"/>
      <c r="H697" s="635"/>
      <c r="I697" s="635"/>
      <c r="J697" s="635"/>
      <c r="K697" s="635"/>
      <c r="L697" s="635"/>
      <c r="M697" s="635"/>
      <c r="N697" s="635"/>
      <c r="O697" s="635"/>
      <c r="P697" s="635"/>
      <c r="Q697" s="635"/>
      <c r="R697" s="635"/>
      <c r="S697" s="635"/>
      <c r="T697" s="635"/>
      <c r="U697" s="635"/>
      <c r="V697" s="635"/>
      <c r="W697" s="635"/>
      <c r="X697" s="635"/>
      <c r="Y697" s="635"/>
      <c r="Z697" s="635"/>
    </row>
    <row r="698" spans="1:26" ht="18.75" customHeight="1">
      <c r="A698" s="635"/>
      <c r="B698" s="635"/>
      <c r="C698" s="635"/>
      <c r="D698" s="635"/>
      <c r="E698" s="635"/>
      <c r="F698" s="635"/>
      <c r="G698" s="635"/>
      <c r="H698" s="635"/>
      <c r="I698" s="635"/>
      <c r="J698" s="635"/>
      <c r="K698" s="635"/>
      <c r="L698" s="635"/>
      <c r="M698" s="635"/>
      <c r="N698" s="635"/>
      <c r="O698" s="635"/>
      <c r="P698" s="635"/>
      <c r="Q698" s="635"/>
      <c r="R698" s="635"/>
      <c r="S698" s="635"/>
      <c r="T698" s="635"/>
      <c r="U698" s="635"/>
      <c r="V698" s="635"/>
      <c r="W698" s="635"/>
      <c r="X698" s="635"/>
      <c r="Y698" s="635"/>
      <c r="Z698" s="635"/>
    </row>
    <row r="699" spans="1:26" ht="18.75" customHeight="1">
      <c r="A699" s="635"/>
      <c r="B699" s="635"/>
      <c r="C699" s="635"/>
      <c r="D699" s="635"/>
      <c r="E699" s="635"/>
      <c r="F699" s="635"/>
      <c r="G699" s="635"/>
      <c r="H699" s="635"/>
      <c r="I699" s="635"/>
      <c r="J699" s="635"/>
      <c r="K699" s="635"/>
      <c r="L699" s="635"/>
      <c r="M699" s="635"/>
      <c r="N699" s="635"/>
      <c r="O699" s="635"/>
      <c r="P699" s="635"/>
      <c r="Q699" s="635"/>
      <c r="R699" s="635"/>
      <c r="S699" s="635"/>
      <c r="T699" s="635"/>
      <c r="U699" s="635"/>
      <c r="V699" s="635"/>
      <c r="W699" s="635"/>
      <c r="X699" s="635"/>
      <c r="Y699" s="635"/>
      <c r="Z699" s="635"/>
    </row>
    <row r="700" spans="1:26" ht="18.75" customHeight="1">
      <c r="A700" s="635"/>
      <c r="B700" s="635"/>
      <c r="C700" s="635"/>
      <c r="D700" s="635"/>
      <c r="E700" s="635"/>
      <c r="F700" s="635"/>
      <c r="G700" s="635"/>
      <c r="H700" s="635"/>
      <c r="I700" s="635"/>
      <c r="J700" s="635"/>
      <c r="K700" s="635"/>
      <c r="L700" s="635"/>
      <c r="M700" s="635"/>
      <c r="N700" s="635"/>
      <c r="O700" s="635"/>
      <c r="P700" s="635"/>
      <c r="Q700" s="635"/>
      <c r="R700" s="635"/>
      <c r="S700" s="635"/>
      <c r="T700" s="635"/>
      <c r="U700" s="635"/>
      <c r="V700" s="635"/>
      <c r="W700" s="635"/>
      <c r="X700" s="635"/>
      <c r="Y700" s="635"/>
      <c r="Z700" s="635"/>
    </row>
    <row r="701" spans="1:26" ht="18.75" customHeight="1">
      <c r="A701" s="635"/>
      <c r="B701" s="635"/>
      <c r="C701" s="635"/>
      <c r="D701" s="635"/>
      <c r="E701" s="635"/>
      <c r="F701" s="635"/>
      <c r="G701" s="635"/>
      <c r="H701" s="635"/>
      <c r="I701" s="635"/>
      <c r="J701" s="635"/>
      <c r="K701" s="635"/>
      <c r="L701" s="635"/>
      <c r="M701" s="635"/>
      <c r="N701" s="635"/>
      <c r="O701" s="635"/>
      <c r="P701" s="635"/>
      <c r="Q701" s="635"/>
      <c r="R701" s="635"/>
      <c r="S701" s="635"/>
      <c r="T701" s="635"/>
      <c r="U701" s="635"/>
      <c r="V701" s="635"/>
      <c r="W701" s="635"/>
      <c r="X701" s="635"/>
      <c r="Y701" s="635"/>
      <c r="Z701" s="635"/>
    </row>
    <row r="702" spans="1:26" ht="18.75" customHeight="1">
      <c r="A702" s="635"/>
      <c r="B702" s="635"/>
      <c r="C702" s="635"/>
      <c r="D702" s="635"/>
      <c r="E702" s="635"/>
      <c r="F702" s="635"/>
      <c r="G702" s="635"/>
      <c r="H702" s="635"/>
      <c r="I702" s="635"/>
      <c r="J702" s="635"/>
      <c r="K702" s="635"/>
      <c r="L702" s="635"/>
      <c r="M702" s="635"/>
      <c r="N702" s="635"/>
      <c r="O702" s="635"/>
      <c r="P702" s="635"/>
      <c r="Q702" s="635"/>
      <c r="R702" s="635"/>
      <c r="S702" s="635"/>
      <c r="T702" s="635"/>
      <c r="U702" s="635"/>
      <c r="V702" s="635"/>
      <c r="W702" s="635"/>
      <c r="X702" s="635"/>
      <c r="Y702" s="635"/>
      <c r="Z702" s="635"/>
    </row>
    <row r="703" spans="1:26" ht="18.75" customHeight="1">
      <c r="A703" s="635"/>
      <c r="B703" s="635"/>
      <c r="C703" s="635"/>
      <c r="D703" s="635"/>
      <c r="E703" s="635"/>
      <c r="F703" s="635"/>
      <c r="G703" s="635"/>
      <c r="H703" s="635"/>
      <c r="I703" s="635"/>
      <c r="J703" s="635"/>
      <c r="K703" s="635"/>
      <c r="L703" s="635"/>
      <c r="M703" s="635"/>
      <c r="N703" s="635"/>
      <c r="O703" s="635"/>
      <c r="P703" s="635"/>
      <c r="Q703" s="635"/>
      <c r="R703" s="635"/>
      <c r="S703" s="635"/>
      <c r="T703" s="635"/>
      <c r="U703" s="635"/>
      <c r="V703" s="635"/>
      <c r="W703" s="635"/>
      <c r="X703" s="635"/>
      <c r="Y703" s="635"/>
      <c r="Z703" s="635"/>
    </row>
    <row r="704" spans="1:26" ht="18.75" customHeight="1">
      <c r="A704" s="635"/>
      <c r="B704" s="635"/>
      <c r="C704" s="635"/>
      <c r="D704" s="635"/>
      <c r="E704" s="635"/>
      <c r="F704" s="635"/>
      <c r="G704" s="635"/>
      <c r="H704" s="635"/>
      <c r="I704" s="635"/>
      <c r="J704" s="635"/>
      <c r="K704" s="635"/>
      <c r="L704" s="635"/>
      <c r="M704" s="635"/>
      <c r="N704" s="635"/>
      <c r="O704" s="635"/>
      <c r="P704" s="635"/>
      <c r="Q704" s="635"/>
      <c r="R704" s="635"/>
      <c r="S704" s="635"/>
      <c r="T704" s="635"/>
      <c r="U704" s="635"/>
      <c r="V704" s="635"/>
      <c r="W704" s="635"/>
      <c r="X704" s="635"/>
      <c r="Y704" s="635"/>
      <c r="Z704" s="635"/>
    </row>
    <row r="705" spans="1:26" ht="18.75" customHeight="1">
      <c r="A705" s="635"/>
      <c r="B705" s="635"/>
      <c r="C705" s="635"/>
      <c r="D705" s="635"/>
      <c r="E705" s="635"/>
      <c r="F705" s="635"/>
      <c r="G705" s="635"/>
      <c r="H705" s="635"/>
      <c r="I705" s="635"/>
      <c r="J705" s="635"/>
      <c r="K705" s="635"/>
      <c r="L705" s="635"/>
      <c r="M705" s="635"/>
      <c r="N705" s="635"/>
      <c r="O705" s="635"/>
      <c r="P705" s="635"/>
      <c r="Q705" s="635"/>
      <c r="R705" s="635"/>
      <c r="S705" s="635"/>
      <c r="T705" s="635"/>
      <c r="U705" s="635"/>
      <c r="V705" s="635"/>
      <c r="W705" s="635"/>
      <c r="X705" s="635"/>
      <c r="Y705" s="635"/>
      <c r="Z705" s="635"/>
    </row>
    <row r="706" spans="1:26" ht="18.75" customHeight="1">
      <c r="A706" s="635"/>
      <c r="B706" s="635"/>
      <c r="C706" s="635"/>
      <c r="D706" s="635"/>
      <c r="E706" s="635"/>
      <c r="F706" s="635"/>
      <c r="G706" s="635"/>
      <c r="H706" s="635"/>
      <c r="I706" s="635"/>
      <c r="J706" s="635"/>
      <c r="K706" s="635"/>
      <c r="L706" s="635"/>
      <c r="M706" s="635"/>
      <c r="N706" s="635"/>
      <c r="O706" s="635"/>
      <c r="P706" s="635"/>
      <c r="Q706" s="635"/>
      <c r="R706" s="635"/>
      <c r="S706" s="635"/>
      <c r="T706" s="635"/>
      <c r="U706" s="635"/>
      <c r="V706" s="635"/>
      <c r="W706" s="635"/>
      <c r="X706" s="635"/>
      <c r="Y706" s="635"/>
      <c r="Z706" s="635"/>
    </row>
    <row r="707" spans="1:26" ht="18.75" customHeight="1">
      <c r="A707" s="635"/>
      <c r="B707" s="635"/>
      <c r="C707" s="635"/>
      <c r="D707" s="635"/>
      <c r="E707" s="635"/>
      <c r="F707" s="635"/>
      <c r="G707" s="635"/>
      <c r="H707" s="635"/>
      <c r="I707" s="635"/>
      <c r="J707" s="635"/>
      <c r="K707" s="635"/>
      <c r="L707" s="635"/>
      <c r="M707" s="635"/>
      <c r="N707" s="635"/>
      <c r="O707" s="635"/>
      <c r="P707" s="635"/>
      <c r="Q707" s="635"/>
      <c r="R707" s="635"/>
      <c r="S707" s="635"/>
      <c r="T707" s="635"/>
      <c r="U707" s="635"/>
      <c r="V707" s="635"/>
      <c r="W707" s="635"/>
      <c r="X707" s="635"/>
      <c r="Y707" s="635"/>
      <c r="Z707" s="635"/>
    </row>
    <row r="708" spans="1:26" ht="18.75" customHeight="1">
      <c r="A708" s="635"/>
      <c r="B708" s="635"/>
      <c r="C708" s="635"/>
      <c r="D708" s="635"/>
      <c r="E708" s="635"/>
      <c r="F708" s="635"/>
      <c r="G708" s="635"/>
      <c r="H708" s="635"/>
      <c r="I708" s="635"/>
      <c r="J708" s="635"/>
      <c r="K708" s="635"/>
      <c r="L708" s="635"/>
      <c r="M708" s="635"/>
      <c r="N708" s="635"/>
      <c r="O708" s="635"/>
      <c r="P708" s="635"/>
      <c r="Q708" s="635"/>
      <c r="R708" s="635"/>
      <c r="S708" s="635"/>
      <c r="T708" s="635"/>
      <c r="U708" s="635"/>
      <c r="V708" s="635"/>
      <c r="W708" s="635"/>
      <c r="X708" s="635"/>
      <c r="Y708" s="635"/>
      <c r="Z708" s="635"/>
    </row>
    <row r="709" spans="1:26" ht="18.75" customHeight="1">
      <c r="A709" s="635"/>
      <c r="B709" s="635"/>
      <c r="C709" s="635"/>
      <c r="D709" s="635"/>
      <c r="E709" s="635"/>
      <c r="F709" s="635"/>
      <c r="G709" s="635"/>
      <c r="H709" s="635"/>
      <c r="I709" s="635"/>
      <c r="J709" s="635"/>
      <c r="K709" s="635"/>
      <c r="L709" s="635"/>
      <c r="M709" s="635"/>
      <c r="N709" s="635"/>
      <c r="O709" s="635"/>
      <c r="P709" s="635"/>
      <c r="Q709" s="635"/>
      <c r="R709" s="635"/>
      <c r="S709" s="635"/>
      <c r="T709" s="635"/>
      <c r="U709" s="635"/>
      <c r="V709" s="635"/>
      <c r="W709" s="635"/>
      <c r="X709" s="635"/>
      <c r="Y709" s="635"/>
      <c r="Z709" s="635"/>
    </row>
    <row r="710" spans="1:26" ht="18.75" customHeight="1">
      <c r="A710" s="635"/>
      <c r="B710" s="635"/>
      <c r="C710" s="635"/>
      <c r="D710" s="635"/>
      <c r="E710" s="635"/>
      <c r="F710" s="635"/>
      <c r="G710" s="635"/>
      <c r="H710" s="635"/>
      <c r="I710" s="635"/>
      <c r="J710" s="635"/>
      <c r="K710" s="635"/>
      <c r="L710" s="635"/>
      <c r="M710" s="635"/>
      <c r="N710" s="635"/>
      <c r="O710" s="635"/>
      <c r="P710" s="635"/>
      <c r="Q710" s="635"/>
      <c r="R710" s="635"/>
      <c r="S710" s="635"/>
      <c r="T710" s="635"/>
      <c r="U710" s="635"/>
      <c r="V710" s="635"/>
      <c r="W710" s="635"/>
      <c r="X710" s="635"/>
      <c r="Y710" s="635"/>
      <c r="Z710" s="635"/>
    </row>
    <row r="711" spans="1:26" ht="18.75" customHeight="1">
      <c r="A711" s="635"/>
      <c r="B711" s="635"/>
      <c r="C711" s="635"/>
      <c r="D711" s="635"/>
      <c r="E711" s="635"/>
      <c r="F711" s="635"/>
      <c r="G711" s="635"/>
      <c r="H711" s="635"/>
      <c r="I711" s="635"/>
      <c r="J711" s="635"/>
      <c r="K711" s="635"/>
      <c r="L711" s="635"/>
      <c r="M711" s="635"/>
      <c r="N711" s="635"/>
      <c r="O711" s="635"/>
      <c r="P711" s="635"/>
      <c r="Q711" s="635"/>
      <c r="R711" s="635"/>
      <c r="S711" s="635"/>
      <c r="T711" s="635"/>
      <c r="U711" s="635"/>
      <c r="V711" s="635"/>
      <c r="W711" s="635"/>
      <c r="X711" s="635"/>
      <c r="Y711" s="635"/>
      <c r="Z711" s="635"/>
    </row>
    <row r="712" spans="1:26" ht="18.75" customHeight="1">
      <c r="A712" s="635"/>
      <c r="B712" s="635"/>
      <c r="C712" s="635"/>
      <c r="D712" s="635"/>
      <c r="E712" s="635"/>
      <c r="F712" s="635"/>
      <c r="G712" s="635"/>
      <c r="H712" s="635"/>
      <c r="I712" s="635"/>
      <c r="J712" s="635"/>
      <c r="K712" s="635"/>
      <c r="L712" s="635"/>
      <c r="M712" s="635"/>
      <c r="N712" s="635"/>
      <c r="O712" s="635"/>
      <c r="P712" s="635"/>
      <c r="Q712" s="635"/>
      <c r="R712" s="635"/>
      <c r="S712" s="635"/>
      <c r="T712" s="635"/>
      <c r="U712" s="635"/>
      <c r="V712" s="635"/>
      <c r="W712" s="635"/>
      <c r="X712" s="635"/>
      <c r="Y712" s="635"/>
      <c r="Z712" s="635"/>
    </row>
    <row r="713" spans="1:26" ht="18.75" customHeight="1">
      <c r="A713" s="635"/>
      <c r="B713" s="635"/>
      <c r="C713" s="635"/>
      <c r="D713" s="635"/>
      <c r="E713" s="635"/>
      <c r="F713" s="635"/>
      <c r="G713" s="635"/>
      <c r="H713" s="635"/>
      <c r="I713" s="635"/>
      <c r="J713" s="635"/>
      <c r="K713" s="635"/>
      <c r="L713" s="635"/>
      <c r="M713" s="635"/>
      <c r="N713" s="635"/>
      <c r="O713" s="635"/>
      <c r="P713" s="635"/>
      <c r="Q713" s="635"/>
      <c r="R713" s="635"/>
      <c r="S713" s="635"/>
      <c r="T713" s="635"/>
      <c r="U713" s="635"/>
      <c r="V713" s="635"/>
      <c r="W713" s="635"/>
      <c r="X713" s="635"/>
      <c r="Y713" s="635"/>
      <c r="Z713" s="635"/>
    </row>
    <row r="714" spans="1:26" ht="18.75" customHeight="1">
      <c r="A714" s="635"/>
      <c r="B714" s="635"/>
      <c r="C714" s="635"/>
      <c r="D714" s="635"/>
      <c r="E714" s="635"/>
      <c r="F714" s="635"/>
      <c r="G714" s="635"/>
      <c r="H714" s="635"/>
      <c r="I714" s="635"/>
      <c r="J714" s="635"/>
      <c r="K714" s="635"/>
      <c r="L714" s="635"/>
      <c r="M714" s="635"/>
      <c r="N714" s="635"/>
      <c r="O714" s="635"/>
      <c r="P714" s="635"/>
      <c r="Q714" s="635"/>
      <c r="R714" s="635"/>
      <c r="S714" s="635"/>
      <c r="T714" s="635"/>
      <c r="U714" s="635"/>
      <c r="V714" s="635"/>
      <c r="W714" s="635"/>
      <c r="X714" s="635"/>
      <c r="Y714" s="635"/>
      <c r="Z714" s="635"/>
    </row>
    <row r="715" spans="1:26" ht="18.75" customHeight="1">
      <c r="A715" s="635"/>
      <c r="B715" s="635"/>
      <c r="C715" s="635"/>
      <c r="D715" s="635"/>
      <c r="E715" s="635"/>
      <c r="F715" s="635"/>
      <c r="G715" s="635"/>
      <c r="H715" s="635"/>
      <c r="I715" s="635"/>
      <c r="J715" s="635"/>
      <c r="K715" s="635"/>
      <c r="L715" s="635"/>
      <c r="M715" s="635"/>
      <c r="N715" s="635"/>
      <c r="O715" s="635"/>
      <c r="P715" s="635"/>
      <c r="Q715" s="635"/>
      <c r="R715" s="635"/>
      <c r="S715" s="635"/>
      <c r="T715" s="635"/>
      <c r="U715" s="635"/>
      <c r="V715" s="635"/>
      <c r="W715" s="635"/>
      <c r="X715" s="635"/>
      <c r="Y715" s="635"/>
      <c r="Z715" s="635"/>
    </row>
    <row r="716" spans="1:26" ht="18.75" customHeight="1">
      <c r="A716" s="635"/>
      <c r="B716" s="635"/>
      <c r="C716" s="635"/>
      <c r="D716" s="635"/>
      <c r="E716" s="635"/>
      <c r="F716" s="635"/>
      <c r="G716" s="635"/>
      <c r="H716" s="635"/>
      <c r="I716" s="635"/>
      <c r="J716" s="635"/>
      <c r="K716" s="635"/>
      <c r="L716" s="635"/>
      <c r="M716" s="635"/>
      <c r="N716" s="635"/>
      <c r="O716" s="635"/>
      <c r="P716" s="635"/>
      <c r="Q716" s="635"/>
      <c r="R716" s="635"/>
      <c r="S716" s="635"/>
      <c r="T716" s="635"/>
      <c r="U716" s="635"/>
      <c r="V716" s="635"/>
      <c r="W716" s="635"/>
      <c r="X716" s="635"/>
      <c r="Y716" s="635"/>
      <c r="Z716" s="635"/>
    </row>
    <row r="717" spans="1:26" ht="18.75" customHeight="1">
      <c r="A717" s="635"/>
      <c r="B717" s="635"/>
      <c r="C717" s="635"/>
      <c r="D717" s="635"/>
      <c r="E717" s="635"/>
      <c r="F717" s="635"/>
      <c r="G717" s="635"/>
      <c r="H717" s="635"/>
      <c r="I717" s="635"/>
      <c r="J717" s="635"/>
      <c r="K717" s="635"/>
      <c r="L717" s="635"/>
      <c r="M717" s="635"/>
      <c r="N717" s="635"/>
      <c r="O717" s="635"/>
      <c r="P717" s="635"/>
      <c r="Q717" s="635"/>
      <c r="R717" s="635"/>
      <c r="S717" s="635"/>
      <c r="T717" s="635"/>
      <c r="U717" s="635"/>
      <c r="V717" s="635"/>
      <c r="W717" s="635"/>
      <c r="X717" s="635"/>
      <c r="Y717" s="635"/>
      <c r="Z717" s="635"/>
    </row>
    <row r="718" spans="1:26" ht="18.75" customHeight="1">
      <c r="A718" s="635"/>
      <c r="B718" s="635"/>
      <c r="C718" s="635"/>
      <c r="D718" s="635"/>
      <c r="E718" s="635"/>
      <c r="F718" s="635"/>
      <c r="G718" s="635"/>
      <c r="H718" s="635"/>
      <c r="I718" s="635"/>
      <c r="J718" s="635"/>
      <c r="K718" s="635"/>
      <c r="L718" s="635"/>
      <c r="M718" s="635"/>
      <c r="N718" s="635"/>
      <c r="O718" s="635"/>
      <c r="P718" s="635"/>
      <c r="Q718" s="635"/>
      <c r="R718" s="635"/>
      <c r="S718" s="635"/>
      <c r="T718" s="635"/>
      <c r="U718" s="635"/>
      <c r="V718" s="635"/>
      <c r="W718" s="635"/>
      <c r="X718" s="635"/>
      <c r="Y718" s="635"/>
      <c r="Z718" s="635"/>
    </row>
    <row r="719" spans="1:26" ht="18.75" customHeight="1">
      <c r="A719" s="635"/>
      <c r="B719" s="635"/>
      <c r="C719" s="635"/>
      <c r="D719" s="635"/>
      <c r="E719" s="635"/>
      <c r="F719" s="635"/>
      <c r="G719" s="635"/>
      <c r="H719" s="635"/>
      <c r="I719" s="635"/>
      <c r="J719" s="635"/>
      <c r="K719" s="635"/>
      <c r="L719" s="635"/>
      <c r="M719" s="635"/>
      <c r="N719" s="635"/>
      <c r="O719" s="635"/>
      <c r="P719" s="635"/>
      <c r="Q719" s="635"/>
      <c r="R719" s="635"/>
      <c r="S719" s="635"/>
      <c r="T719" s="635"/>
      <c r="U719" s="635"/>
      <c r="V719" s="635"/>
      <c r="W719" s="635"/>
      <c r="X719" s="635"/>
      <c r="Y719" s="635"/>
      <c r="Z719" s="635"/>
    </row>
    <row r="720" spans="1:26" ht="18.75" customHeight="1">
      <c r="A720" s="635"/>
      <c r="B720" s="635"/>
      <c r="C720" s="635"/>
      <c r="D720" s="635"/>
      <c r="E720" s="635"/>
      <c r="F720" s="635"/>
      <c r="G720" s="635"/>
      <c r="H720" s="635"/>
      <c r="I720" s="635"/>
      <c r="J720" s="635"/>
      <c r="K720" s="635"/>
      <c r="L720" s="635"/>
      <c r="M720" s="635"/>
      <c r="N720" s="635"/>
      <c r="O720" s="635"/>
      <c r="P720" s="635"/>
      <c r="Q720" s="635"/>
      <c r="R720" s="635"/>
      <c r="S720" s="635"/>
      <c r="T720" s="635"/>
      <c r="U720" s="635"/>
      <c r="V720" s="635"/>
      <c r="W720" s="635"/>
      <c r="X720" s="635"/>
      <c r="Y720" s="635"/>
      <c r="Z720" s="635"/>
    </row>
    <row r="721" spans="1:26" ht="18.75" customHeight="1">
      <c r="A721" s="635"/>
      <c r="B721" s="635"/>
      <c r="C721" s="635"/>
      <c r="D721" s="635"/>
      <c r="E721" s="635"/>
      <c r="F721" s="635"/>
      <c r="G721" s="635"/>
      <c r="H721" s="635"/>
      <c r="I721" s="635"/>
      <c r="J721" s="635"/>
      <c r="K721" s="635"/>
      <c r="L721" s="635"/>
      <c r="M721" s="635"/>
      <c r="N721" s="635"/>
      <c r="O721" s="635"/>
      <c r="P721" s="635"/>
      <c r="Q721" s="635"/>
      <c r="R721" s="635"/>
      <c r="S721" s="635"/>
      <c r="T721" s="635"/>
      <c r="U721" s="635"/>
      <c r="V721" s="635"/>
      <c r="W721" s="635"/>
      <c r="X721" s="635"/>
      <c r="Y721" s="635"/>
      <c r="Z721" s="635"/>
    </row>
    <row r="722" spans="1:26" ht="18.75" customHeight="1">
      <c r="A722" s="635"/>
      <c r="B722" s="635"/>
      <c r="C722" s="635"/>
      <c r="D722" s="635"/>
      <c r="E722" s="635"/>
      <c r="F722" s="635"/>
      <c r="G722" s="635"/>
      <c r="H722" s="635"/>
      <c r="I722" s="635"/>
      <c r="J722" s="635"/>
      <c r="K722" s="635"/>
      <c r="L722" s="635"/>
      <c r="M722" s="635"/>
      <c r="N722" s="635"/>
      <c r="O722" s="635"/>
      <c r="P722" s="635"/>
      <c r="Q722" s="635"/>
      <c r="R722" s="635"/>
      <c r="S722" s="635"/>
      <c r="T722" s="635"/>
      <c r="U722" s="635"/>
      <c r="V722" s="635"/>
      <c r="W722" s="635"/>
      <c r="X722" s="635"/>
      <c r="Y722" s="635"/>
      <c r="Z722" s="635"/>
    </row>
    <row r="723" spans="1:26" ht="18.75" customHeight="1">
      <c r="A723" s="635"/>
      <c r="B723" s="635"/>
      <c r="C723" s="635"/>
      <c r="D723" s="635"/>
      <c r="E723" s="635"/>
      <c r="F723" s="635"/>
      <c r="G723" s="635"/>
      <c r="H723" s="635"/>
      <c r="I723" s="635"/>
      <c r="J723" s="635"/>
      <c r="K723" s="635"/>
      <c r="L723" s="635"/>
      <c r="M723" s="635"/>
      <c r="N723" s="635"/>
      <c r="O723" s="635"/>
      <c r="P723" s="635"/>
      <c r="Q723" s="635"/>
      <c r="R723" s="635"/>
      <c r="S723" s="635"/>
      <c r="T723" s="635"/>
      <c r="U723" s="635"/>
      <c r="V723" s="635"/>
      <c r="W723" s="635"/>
      <c r="X723" s="635"/>
      <c r="Y723" s="635"/>
      <c r="Z723" s="635"/>
    </row>
    <row r="724" spans="1:26" ht="18.75" customHeight="1">
      <c r="A724" s="635"/>
      <c r="B724" s="635"/>
      <c r="C724" s="635"/>
      <c r="D724" s="635"/>
      <c r="E724" s="635"/>
      <c r="F724" s="635"/>
      <c r="G724" s="635"/>
      <c r="H724" s="635"/>
      <c r="I724" s="635"/>
      <c r="J724" s="635"/>
      <c r="K724" s="635"/>
      <c r="L724" s="635"/>
      <c r="M724" s="635"/>
      <c r="N724" s="635"/>
      <c r="O724" s="635"/>
      <c r="P724" s="635"/>
      <c r="Q724" s="635"/>
      <c r="R724" s="635"/>
      <c r="S724" s="635"/>
      <c r="T724" s="635"/>
      <c r="U724" s="635"/>
      <c r="V724" s="635"/>
      <c r="W724" s="635"/>
      <c r="X724" s="635"/>
      <c r="Y724" s="635"/>
      <c r="Z724" s="635"/>
    </row>
    <row r="725" spans="1:26" ht="18.75" customHeight="1">
      <c r="A725" s="635"/>
      <c r="B725" s="635"/>
      <c r="C725" s="635"/>
      <c r="D725" s="635"/>
      <c r="E725" s="635"/>
      <c r="F725" s="635"/>
      <c r="G725" s="635"/>
      <c r="H725" s="635"/>
      <c r="I725" s="635"/>
      <c r="J725" s="635"/>
      <c r="K725" s="635"/>
      <c r="L725" s="635"/>
      <c r="M725" s="635"/>
      <c r="N725" s="635"/>
      <c r="O725" s="635"/>
      <c r="P725" s="635"/>
      <c r="Q725" s="635"/>
      <c r="R725" s="635"/>
      <c r="S725" s="635"/>
      <c r="T725" s="635"/>
      <c r="U725" s="635"/>
      <c r="V725" s="635"/>
      <c r="W725" s="635"/>
      <c r="X725" s="635"/>
      <c r="Y725" s="635"/>
      <c r="Z725" s="635"/>
    </row>
    <row r="726" spans="1:26" ht="18.75" customHeight="1">
      <c r="A726" s="635"/>
      <c r="B726" s="635"/>
      <c r="C726" s="635"/>
      <c r="D726" s="635"/>
      <c r="E726" s="635"/>
      <c r="F726" s="635"/>
      <c r="G726" s="635"/>
      <c r="H726" s="635"/>
      <c r="I726" s="635"/>
      <c r="J726" s="635"/>
      <c r="K726" s="635"/>
      <c r="L726" s="635"/>
      <c r="M726" s="635"/>
      <c r="N726" s="635"/>
      <c r="O726" s="635"/>
      <c r="P726" s="635"/>
      <c r="Q726" s="635"/>
      <c r="R726" s="635"/>
      <c r="S726" s="635"/>
      <c r="T726" s="635"/>
      <c r="U726" s="635"/>
      <c r="V726" s="635"/>
      <c r="W726" s="635"/>
      <c r="X726" s="635"/>
      <c r="Y726" s="635"/>
      <c r="Z726" s="635"/>
    </row>
    <row r="727" spans="1:26" ht="18.75" customHeight="1">
      <c r="A727" s="635"/>
      <c r="B727" s="635"/>
      <c r="C727" s="635"/>
      <c r="D727" s="635"/>
      <c r="E727" s="635"/>
      <c r="F727" s="635"/>
      <c r="G727" s="635"/>
      <c r="H727" s="635"/>
      <c r="I727" s="635"/>
      <c r="J727" s="635"/>
      <c r="K727" s="635"/>
      <c r="L727" s="635"/>
      <c r="M727" s="635"/>
      <c r="N727" s="635"/>
      <c r="O727" s="635"/>
      <c r="P727" s="635"/>
      <c r="Q727" s="635"/>
      <c r="R727" s="635"/>
      <c r="S727" s="635"/>
      <c r="T727" s="635"/>
      <c r="U727" s="635"/>
      <c r="V727" s="635"/>
      <c r="W727" s="635"/>
      <c r="X727" s="635"/>
      <c r="Y727" s="635"/>
      <c r="Z727" s="635"/>
    </row>
    <row r="728" spans="1:26" ht="18.75" customHeight="1">
      <c r="A728" s="635"/>
      <c r="B728" s="635"/>
      <c r="C728" s="635"/>
      <c r="D728" s="635"/>
      <c r="E728" s="635"/>
      <c r="F728" s="635"/>
      <c r="G728" s="635"/>
      <c r="H728" s="635"/>
      <c r="I728" s="635"/>
      <c r="J728" s="635"/>
      <c r="K728" s="635"/>
      <c r="L728" s="635"/>
      <c r="M728" s="635"/>
      <c r="N728" s="635"/>
      <c r="O728" s="635"/>
      <c r="P728" s="635"/>
      <c r="Q728" s="635"/>
      <c r="R728" s="635"/>
      <c r="S728" s="635"/>
      <c r="T728" s="635"/>
      <c r="U728" s="635"/>
      <c r="V728" s="635"/>
      <c r="W728" s="635"/>
      <c r="X728" s="635"/>
      <c r="Y728" s="635"/>
      <c r="Z728" s="635"/>
    </row>
    <row r="729" spans="1:26" ht="18.75" customHeight="1">
      <c r="A729" s="635"/>
      <c r="B729" s="635"/>
      <c r="C729" s="635"/>
      <c r="D729" s="635"/>
      <c r="E729" s="635"/>
      <c r="F729" s="635"/>
      <c r="G729" s="635"/>
      <c r="H729" s="635"/>
      <c r="I729" s="635"/>
      <c r="J729" s="635"/>
      <c r="K729" s="635"/>
      <c r="L729" s="635"/>
      <c r="M729" s="635"/>
      <c r="N729" s="635"/>
      <c r="O729" s="635"/>
      <c r="P729" s="635"/>
      <c r="Q729" s="635"/>
      <c r="R729" s="635"/>
      <c r="S729" s="635"/>
      <c r="T729" s="635"/>
      <c r="U729" s="635"/>
      <c r="V729" s="635"/>
      <c r="W729" s="635"/>
      <c r="X729" s="635"/>
      <c r="Y729" s="635"/>
      <c r="Z729" s="635"/>
    </row>
    <row r="730" spans="1:26" ht="18.75" customHeight="1">
      <c r="A730" s="635"/>
      <c r="B730" s="635"/>
      <c r="C730" s="635"/>
      <c r="D730" s="635"/>
      <c r="E730" s="635"/>
      <c r="F730" s="635"/>
      <c r="G730" s="635"/>
      <c r="H730" s="635"/>
      <c r="I730" s="635"/>
      <c r="J730" s="635"/>
      <c r="K730" s="635"/>
      <c r="L730" s="635"/>
      <c r="M730" s="635"/>
      <c r="N730" s="635"/>
      <c r="O730" s="635"/>
      <c r="P730" s="635"/>
      <c r="Q730" s="635"/>
      <c r="R730" s="635"/>
      <c r="S730" s="635"/>
      <c r="T730" s="635"/>
      <c r="U730" s="635"/>
      <c r="V730" s="635"/>
      <c r="W730" s="635"/>
      <c r="X730" s="635"/>
      <c r="Y730" s="635"/>
      <c r="Z730" s="635"/>
    </row>
    <row r="731" spans="1:26" ht="18.75" customHeight="1">
      <c r="A731" s="635"/>
      <c r="B731" s="635"/>
      <c r="C731" s="635"/>
      <c r="D731" s="635"/>
      <c r="E731" s="635"/>
      <c r="F731" s="635"/>
      <c r="G731" s="635"/>
      <c r="H731" s="635"/>
      <c r="I731" s="635"/>
      <c r="J731" s="635"/>
      <c r="K731" s="635"/>
      <c r="L731" s="635"/>
      <c r="M731" s="635"/>
      <c r="N731" s="635"/>
      <c r="O731" s="635"/>
      <c r="P731" s="635"/>
      <c r="Q731" s="635"/>
      <c r="R731" s="635"/>
      <c r="S731" s="635"/>
      <c r="T731" s="635"/>
      <c r="U731" s="635"/>
      <c r="V731" s="635"/>
      <c r="W731" s="635"/>
      <c r="X731" s="635"/>
      <c r="Y731" s="635"/>
      <c r="Z731" s="635"/>
    </row>
    <row r="732" spans="1:26" ht="18.75" customHeight="1">
      <c r="A732" s="635"/>
      <c r="B732" s="635"/>
      <c r="C732" s="635"/>
      <c r="D732" s="635"/>
      <c r="E732" s="635"/>
      <c r="F732" s="635"/>
      <c r="G732" s="635"/>
      <c r="H732" s="635"/>
      <c r="I732" s="635"/>
      <c r="J732" s="635"/>
      <c r="K732" s="635"/>
      <c r="L732" s="635"/>
      <c r="M732" s="635"/>
      <c r="N732" s="635"/>
      <c r="O732" s="635"/>
      <c r="P732" s="635"/>
      <c r="Q732" s="635"/>
      <c r="R732" s="635"/>
      <c r="S732" s="635"/>
      <c r="T732" s="635"/>
      <c r="U732" s="635"/>
      <c r="V732" s="635"/>
      <c r="W732" s="635"/>
      <c r="X732" s="635"/>
      <c r="Y732" s="635"/>
      <c r="Z732" s="635"/>
    </row>
    <row r="733" spans="1:26" ht="18.75" customHeight="1">
      <c r="A733" s="635"/>
      <c r="B733" s="635"/>
      <c r="C733" s="635"/>
      <c r="D733" s="635"/>
      <c r="E733" s="635"/>
      <c r="F733" s="635"/>
      <c r="G733" s="635"/>
      <c r="H733" s="635"/>
      <c r="I733" s="635"/>
      <c r="J733" s="635"/>
      <c r="K733" s="635"/>
      <c r="L733" s="635"/>
      <c r="M733" s="635"/>
      <c r="N733" s="635"/>
      <c r="O733" s="635"/>
      <c r="P733" s="635"/>
      <c r="Q733" s="635"/>
      <c r="R733" s="635"/>
      <c r="S733" s="635"/>
      <c r="T733" s="635"/>
      <c r="U733" s="635"/>
      <c r="V733" s="635"/>
      <c r="W733" s="635"/>
      <c r="X733" s="635"/>
      <c r="Y733" s="635"/>
      <c r="Z733" s="635"/>
    </row>
    <row r="734" spans="1:26" ht="18.75" customHeight="1">
      <c r="A734" s="635"/>
      <c r="B734" s="635"/>
      <c r="C734" s="635"/>
      <c r="D734" s="635"/>
      <c r="E734" s="635"/>
      <c r="F734" s="635"/>
      <c r="G734" s="635"/>
      <c r="H734" s="635"/>
      <c r="I734" s="635"/>
      <c r="J734" s="635"/>
      <c r="K734" s="635"/>
      <c r="L734" s="635"/>
      <c r="M734" s="635"/>
      <c r="N734" s="635"/>
      <c r="O734" s="635"/>
      <c r="P734" s="635"/>
      <c r="Q734" s="635"/>
      <c r="R734" s="635"/>
      <c r="S734" s="635"/>
      <c r="T734" s="635"/>
      <c r="U734" s="635"/>
      <c r="V734" s="635"/>
      <c r="W734" s="635"/>
      <c r="X734" s="635"/>
      <c r="Y734" s="635"/>
      <c r="Z734" s="635"/>
    </row>
    <row r="735" spans="1:26" ht="18.75" customHeight="1">
      <c r="A735" s="635"/>
      <c r="B735" s="635"/>
      <c r="C735" s="635"/>
      <c r="D735" s="635"/>
      <c r="E735" s="635"/>
      <c r="F735" s="635"/>
      <c r="G735" s="635"/>
      <c r="H735" s="635"/>
      <c r="I735" s="635"/>
      <c r="J735" s="635"/>
      <c r="K735" s="635"/>
      <c r="L735" s="635"/>
      <c r="M735" s="635"/>
      <c r="N735" s="635"/>
      <c r="O735" s="635"/>
      <c r="P735" s="635"/>
      <c r="Q735" s="635"/>
      <c r="R735" s="635"/>
      <c r="S735" s="635"/>
      <c r="T735" s="635"/>
      <c r="U735" s="635"/>
      <c r="V735" s="635"/>
      <c r="W735" s="635"/>
      <c r="X735" s="635"/>
      <c r="Y735" s="635"/>
      <c r="Z735" s="635"/>
    </row>
    <row r="736" spans="1:26" ht="18.75" customHeight="1">
      <c r="A736" s="635"/>
      <c r="B736" s="635"/>
      <c r="C736" s="635"/>
      <c r="D736" s="635"/>
      <c r="E736" s="635"/>
      <c r="F736" s="635"/>
      <c r="G736" s="635"/>
      <c r="H736" s="635"/>
      <c r="I736" s="635"/>
      <c r="J736" s="635"/>
      <c r="K736" s="635"/>
      <c r="L736" s="635"/>
      <c r="M736" s="635"/>
      <c r="N736" s="635"/>
      <c r="O736" s="635"/>
      <c r="P736" s="635"/>
      <c r="Q736" s="635"/>
      <c r="R736" s="635"/>
      <c r="S736" s="635"/>
      <c r="T736" s="635"/>
      <c r="U736" s="635"/>
      <c r="V736" s="635"/>
      <c r="W736" s="635"/>
      <c r="X736" s="635"/>
      <c r="Y736" s="635"/>
      <c r="Z736" s="635"/>
    </row>
    <row r="737" spans="1:26" ht="18.75" customHeight="1">
      <c r="A737" s="635"/>
      <c r="B737" s="635"/>
      <c r="C737" s="635"/>
      <c r="D737" s="635"/>
      <c r="E737" s="635"/>
      <c r="F737" s="635"/>
      <c r="G737" s="635"/>
      <c r="H737" s="635"/>
      <c r="I737" s="635"/>
      <c r="J737" s="635"/>
      <c r="K737" s="635"/>
      <c r="L737" s="635"/>
      <c r="M737" s="635"/>
      <c r="N737" s="635"/>
      <c r="O737" s="635"/>
      <c r="P737" s="635"/>
      <c r="Q737" s="635"/>
      <c r="R737" s="635"/>
      <c r="S737" s="635"/>
      <c r="T737" s="635"/>
      <c r="U737" s="635"/>
      <c r="V737" s="635"/>
      <c r="W737" s="635"/>
      <c r="X737" s="635"/>
      <c r="Y737" s="635"/>
      <c r="Z737" s="635"/>
    </row>
    <row r="738" spans="1:26" ht="18.75" customHeight="1">
      <c r="A738" s="635"/>
      <c r="B738" s="635"/>
      <c r="C738" s="635"/>
      <c r="D738" s="635"/>
      <c r="E738" s="635"/>
      <c r="F738" s="635"/>
      <c r="G738" s="635"/>
      <c r="H738" s="635"/>
      <c r="I738" s="635"/>
      <c r="J738" s="635"/>
      <c r="K738" s="635"/>
      <c r="L738" s="635"/>
      <c r="M738" s="635"/>
      <c r="N738" s="635"/>
      <c r="O738" s="635"/>
      <c r="P738" s="635"/>
      <c r="Q738" s="635"/>
      <c r="R738" s="635"/>
      <c r="S738" s="635"/>
      <c r="T738" s="635"/>
      <c r="U738" s="635"/>
      <c r="V738" s="635"/>
      <c r="W738" s="635"/>
      <c r="X738" s="635"/>
      <c r="Y738" s="635"/>
      <c r="Z738" s="635"/>
    </row>
    <row r="739" spans="1:26" ht="18.75" customHeight="1">
      <c r="A739" s="635"/>
      <c r="B739" s="635"/>
      <c r="C739" s="635"/>
      <c r="D739" s="635"/>
      <c r="E739" s="635"/>
      <c r="F739" s="635"/>
      <c r="G739" s="635"/>
      <c r="H739" s="635"/>
      <c r="I739" s="635"/>
      <c r="J739" s="635"/>
      <c r="K739" s="635"/>
      <c r="L739" s="635"/>
      <c r="M739" s="635"/>
      <c r="N739" s="635"/>
      <c r="O739" s="635"/>
      <c r="P739" s="635"/>
      <c r="Q739" s="635"/>
      <c r="R739" s="635"/>
      <c r="S739" s="635"/>
      <c r="T739" s="635"/>
      <c r="U739" s="635"/>
      <c r="V739" s="635"/>
      <c r="W739" s="635"/>
      <c r="X739" s="635"/>
      <c r="Y739" s="635"/>
      <c r="Z739" s="635"/>
    </row>
    <row r="740" spans="1:26" ht="18.75" customHeight="1">
      <c r="A740" s="635"/>
      <c r="B740" s="635"/>
      <c r="C740" s="635"/>
      <c r="D740" s="635"/>
      <c r="E740" s="635"/>
      <c r="F740" s="635"/>
      <c r="G740" s="635"/>
      <c r="H740" s="635"/>
      <c r="I740" s="635"/>
      <c r="J740" s="635"/>
      <c r="K740" s="635"/>
      <c r="L740" s="635"/>
      <c r="M740" s="635"/>
      <c r="N740" s="635"/>
      <c r="O740" s="635"/>
      <c r="P740" s="635"/>
      <c r="Q740" s="635"/>
      <c r="R740" s="635"/>
      <c r="S740" s="635"/>
      <c r="T740" s="635"/>
      <c r="U740" s="635"/>
      <c r="V740" s="635"/>
      <c r="W740" s="635"/>
      <c r="X740" s="635"/>
      <c r="Y740" s="635"/>
      <c r="Z740" s="635"/>
    </row>
    <row r="741" spans="1:26" ht="18.75" customHeight="1">
      <c r="A741" s="635"/>
      <c r="B741" s="635"/>
      <c r="C741" s="635"/>
      <c r="D741" s="635"/>
      <c r="E741" s="635"/>
      <c r="F741" s="635"/>
      <c r="G741" s="635"/>
      <c r="H741" s="635"/>
      <c r="I741" s="635"/>
      <c r="J741" s="635"/>
      <c r="K741" s="635"/>
      <c r="L741" s="635"/>
      <c r="M741" s="635"/>
      <c r="N741" s="635"/>
      <c r="O741" s="635"/>
      <c r="P741" s="635"/>
      <c r="Q741" s="635"/>
      <c r="R741" s="635"/>
      <c r="S741" s="635"/>
      <c r="T741" s="635"/>
      <c r="U741" s="635"/>
      <c r="V741" s="635"/>
      <c r="W741" s="635"/>
      <c r="X741" s="635"/>
      <c r="Y741" s="635"/>
      <c r="Z741" s="635"/>
    </row>
    <row r="742" spans="1:26" ht="18.75" customHeight="1">
      <c r="A742" s="635"/>
      <c r="B742" s="635"/>
      <c r="C742" s="635"/>
      <c r="D742" s="635"/>
      <c r="E742" s="635"/>
      <c r="F742" s="635"/>
      <c r="G742" s="635"/>
      <c r="H742" s="635"/>
      <c r="I742" s="635"/>
      <c r="J742" s="635"/>
      <c r="K742" s="635"/>
      <c r="L742" s="635"/>
      <c r="M742" s="635"/>
      <c r="N742" s="635"/>
      <c r="O742" s="635"/>
      <c r="P742" s="635"/>
      <c r="Q742" s="635"/>
      <c r="R742" s="635"/>
      <c r="S742" s="635"/>
      <c r="T742" s="635"/>
      <c r="U742" s="635"/>
      <c r="V742" s="635"/>
      <c r="W742" s="635"/>
      <c r="X742" s="635"/>
      <c r="Y742" s="635"/>
      <c r="Z742" s="635"/>
    </row>
    <row r="743" spans="1:26" ht="18.75" customHeight="1">
      <c r="A743" s="635"/>
      <c r="B743" s="635"/>
      <c r="C743" s="635"/>
      <c r="D743" s="635"/>
      <c r="E743" s="635"/>
      <c r="F743" s="635"/>
      <c r="G743" s="635"/>
      <c r="H743" s="635"/>
      <c r="I743" s="635"/>
      <c r="J743" s="635"/>
      <c r="K743" s="635"/>
      <c r="L743" s="635"/>
      <c r="M743" s="635"/>
      <c r="N743" s="635"/>
      <c r="O743" s="635"/>
      <c r="P743" s="635"/>
      <c r="Q743" s="635"/>
      <c r="R743" s="635"/>
      <c r="S743" s="635"/>
      <c r="T743" s="635"/>
      <c r="U743" s="635"/>
      <c r="V743" s="635"/>
      <c r="W743" s="635"/>
      <c r="X743" s="635"/>
      <c r="Y743" s="635"/>
      <c r="Z743" s="635"/>
    </row>
    <row r="744" spans="1:26" ht="18.75" customHeight="1">
      <c r="A744" s="635"/>
      <c r="B744" s="635"/>
      <c r="C744" s="635"/>
      <c r="D744" s="635"/>
      <c r="E744" s="635"/>
      <c r="F744" s="635"/>
      <c r="G744" s="635"/>
      <c r="H744" s="635"/>
      <c r="I744" s="635"/>
      <c r="J744" s="635"/>
      <c r="K744" s="635"/>
      <c r="L744" s="635"/>
      <c r="M744" s="635"/>
      <c r="N744" s="635"/>
      <c r="O744" s="635"/>
      <c r="P744" s="635"/>
      <c r="Q744" s="635"/>
      <c r="R744" s="635"/>
      <c r="S744" s="635"/>
      <c r="T744" s="635"/>
      <c r="U744" s="635"/>
      <c r="V744" s="635"/>
      <c r="W744" s="635"/>
      <c r="X744" s="635"/>
      <c r="Y744" s="635"/>
      <c r="Z744" s="635"/>
    </row>
    <row r="745" spans="1:26" ht="18.75" customHeight="1">
      <c r="A745" s="635"/>
      <c r="B745" s="635"/>
      <c r="C745" s="635"/>
      <c r="D745" s="635"/>
      <c r="E745" s="635"/>
      <c r="F745" s="635"/>
      <c r="G745" s="635"/>
      <c r="H745" s="635"/>
      <c r="I745" s="635"/>
      <c r="J745" s="635"/>
      <c r="K745" s="635"/>
      <c r="L745" s="635"/>
      <c r="M745" s="635"/>
      <c r="N745" s="635"/>
      <c r="O745" s="635"/>
      <c r="P745" s="635"/>
      <c r="Q745" s="635"/>
      <c r="R745" s="635"/>
      <c r="S745" s="635"/>
      <c r="T745" s="635"/>
      <c r="U745" s="635"/>
      <c r="V745" s="635"/>
      <c r="W745" s="635"/>
      <c r="X745" s="635"/>
      <c r="Y745" s="635"/>
      <c r="Z745" s="635"/>
    </row>
    <row r="746" spans="1:26" ht="18.75" customHeight="1">
      <c r="A746" s="635"/>
      <c r="B746" s="635"/>
      <c r="C746" s="635"/>
      <c r="D746" s="635"/>
      <c r="E746" s="635"/>
      <c r="F746" s="635"/>
      <c r="G746" s="635"/>
      <c r="H746" s="635"/>
      <c r="I746" s="635"/>
      <c r="J746" s="635"/>
      <c r="K746" s="635"/>
      <c r="L746" s="635"/>
      <c r="M746" s="635"/>
      <c r="N746" s="635"/>
      <c r="O746" s="635"/>
      <c r="P746" s="635"/>
      <c r="Q746" s="635"/>
      <c r="R746" s="635"/>
      <c r="S746" s="635"/>
      <c r="T746" s="635"/>
      <c r="U746" s="635"/>
      <c r="V746" s="635"/>
      <c r="W746" s="635"/>
      <c r="X746" s="635"/>
      <c r="Y746" s="635"/>
      <c r="Z746" s="635"/>
    </row>
    <row r="747" spans="1:26" ht="18.75" customHeight="1">
      <c r="A747" s="635"/>
      <c r="B747" s="635"/>
      <c r="C747" s="635"/>
      <c r="D747" s="635"/>
      <c r="E747" s="635"/>
      <c r="F747" s="635"/>
      <c r="G747" s="635"/>
      <c r="H747" s="635"/>
      <c r="I747" s="635"/>
      <c r="J747" s="635"/>
      <c r="K747" s="635"/>
      <c r="L747" s="635"/>
      <c r="M747" s="635"/>
      <c r="N747" s="635"/>
      <c r="O747" s="635"/>
      <c r="P747" s="635"/>
      <c r="Q747" s="635"/>
      <c r="R747" s="635"/>
      <c r="S747" s="635"/>
      <c r="T747" s="635"/>
      <c r="U747" s="635"/>
      <c r="V747" s="635"/>
      <c r="W747" s="635"/>
      <c r="X747" s="635"/>
      <c r="Y747" s="635"/>
      <c r="Z747" s="635"/>
    </row>
    <row r="748" spans="1:26" ht="18.75" customHeight="1">
      <c r="A748" s="635"/>
      <c r="B748" s="635"/>
      <c r="C748" s="635"/>
      <c r="D748" s="635"/>
      <c r="E748" s="635"/>
      <c r="F748" s="635"/>
      <c r="G748" s="635"/>
      <c r="H748" s="635"/>
      <c r="I748" s="635"/>
      <c r="J748" s="635"/>
      <c r="K748" s="635"/>
      <c r="L748" s="635"/>
      <c r="M748" s="635"/>
      <c r="N748" s="635"/>
      <c r="O748" s="635"/>
      <c r="P748" s="635"/>
      <c r="Q748" s="635"/>
      <c r="R748" s="635"/>
      <c r="S748" s="635"/>
      <c r="T748" s="635"/>
      <c r="U748" s="635"/>
      <c r="V748" s="635"/>
      <c r="W748" s="635"/>
      <c r="X748" s="635"/>
      <c r="Y748" s="635"/>
      <c r="Z748" s="635"/>
    </row>
    <row r="749" spans="1:26" ht="18.75" customHeight="1">
      <c r="A749" s="635"/>
      <c r="B749" s="635"/>
      <c r="C749" s="635"/>
      <c r="D749" s="635"/>
      <c r="E749" s="635"/>
      <c r="F749" s="635"/>
      <c r="G749" s="635"/>
      <c r="H749" s="635"/>
      <c r="I749" s="635"/>
      <c r="J749" s="635"/>
      <c r="K749" s="635"/>
      <c r="L749" s="635"/>
      <c r="M749" s="635"/>
      <c r="N749" s="635"/>
      <c r="O749" s="635"/>
      <c r="P749" s="635"/>
      <c r="Q749" s="635"/>
      <c r="R749" s="635"/>
      <c r="S749" s="635"/>
      <c r="T749" s="635"/>
      <c r="U749" s="635"/>
      <c r="V749" s="635"/>
      <c r="W749" s="635"/>
      <c r="X749" s="635"/>
      <c r="Y749" s="635"/>
      <c r="Z749" s="635"/>
    </row>
    <row r="750" spans="1:26" ht="18.75" customHeight="1">
      <c r="A750" s="635"/>
      <c r="B750" s="635"/>
      <c r="C750" s="635"/>
      <c r="D750" s="635"/>
      <c r="E750" s="635"/>
      <c r="F750" s="635"/>
      <c r="G750" s="635"/>
      <c r="H750" s="635"/>
      <c r="I750" s="635"/>
      <c r="J750" s="635"/>
      <c r="K750" s="635"/>
      <c r="L750" s="635"/>
      <c r="M750" s="635"/>
      <c r="N750" s="635"/>
      <c r="O750" s="635"/>
      <c r="P750" s="635"/>
      <c r="Q750" s="635"/>
      <c r="R750" s="635"/>
      <c r="S750" s="635"/>
      <c r="T750" s="635"/>
      <c r="U750" s="635"/>
      <c r="V750" s="635"/>
      <c r="W750" s="635"/>
      <c r="X750" s="635"/>
      <c r="Y750" s="635"/>
      <c r="Z750" s="635"/>
    </row>
    <row r="751" spans="1:26" ht="18.75" customHeight="1">
      <c r="A751" s="635"/>
      <c r="B751" s="635"/>
      <c r="C751" s="635"/>
      <c r="D751" s="635"/>
      <c r="E751" s="635"/>
      <c r="F751" s="635"/>
      <c r="G751" s="635"/>
      <c r="H751" s="635"/>
      <c r="I751" s="635"/>
      <c r="J751" s="635"/>
      <c r="K751" s="635"/>
      <c r="L751" s="635"/>
      <c r="M751" s="635"/>
      <c r="N751" s="635"/>
      <c r="O751" s="635"/>
      <c r="P751" s="635"/>
      <c r="Q751" s="635"/>
      <c r="R751" s="635"/>
      <c r="S751" s="635"/>
      <c r="T751" s="635"/>
      <c r="U751" s="635"/>
      <c r="V751" s="635"/>
      <c r="W751" s="635"/>
      <c r="X751" s="635"/>
      <c r="Y751" s="635"/>
      <c r="Z751" s="635"/>
    </row>
    <row r="752" spans="1:26" ht="18.75" customHeight="1">
      <c r="A752" s="635"/>
      <c r="B752" s="635"/>
      <c r="C752" s="635"/>
      <c r="D752" s="635"/>
      <c r="E752" s="635"/>
      <c r="F752" s="635"/>
      <c r="G752" s="635"/>
      <c r="H752" s="635"/>
      <c r="I752" s="635"/>
      <c r="J752" s="635"/>
      <c r="K752" s="635"/>
      <c r="L752" s="635"/>
      <c r="M752" s="635"/>
      <c r="N752" s="635"/>
      <c r="O752" s="635"/>
      <c r="P752" s="635"/>
      <c r="Q752" s="635"/>
      <c r="R752" s="635"/>
      <c r="S752" s="635"/>
      <c r="T752" s="635"/>
      <c r="U752" s="635"/>
      <c r="V752" s="635"/>
      <c r="W752" s="635"/>
      <c r="X752" s="635"/>
      <c r="Y752" s="635"/>
      <c r="Z752" s="635"/>
    </row>
    <row r="753" spans="1:26" ht="18.75" customHeight="1">
      <c r="A753" s="635"/>
      <c r="B753" s="635"/>
      <c r="C753" s="635"/>
      <c r="D753" s="635"/>
      <c r="E753" s="635"/>
      <c r="F753" s="635"/>
      <c r="G753" s="635"/>
      <c r="H753" s="635"/>
      <c r="I753" s="635"/>
      <c r="J753" s="635"/>
      <c r="K753" s="635"/>
      <c r="L753" s="635"/>
      <c r="M753" s="635"/>
      <c r="N753" s="635"/>
      <c r="O753" s="635"/>
      <c r="P753" s="635"/>
      <c r="Q753" s="635"/>
      <c r="R753" s="635"/>
      <c r="S753" s="635"/>
      <c r="T753" s="635"/>
      <c r="U753" s="635"/>
      <c r="V753" s="635"/>
      <c r="W753" s="635"/>
      <c r="X753" s="635"/>
      <c r="Y753" s="635"/>
      <c r="Z753" s="635"/>
    </row>
    <row r="754" spans="1:26" ht="18.75" customHeight="1">
      <c r="A754" s="635"/>
      <c r="B754" s="635"/>
      <c r="C754" s="635"/>
      <c r="D754" s="635"/>
      <c r="E754" s="635"/>
      <c r="F754" s="635"/>
      <c r="G754" s="635"/>
      <c r="H754" s="635"/>
      <c r="I754" s="635"/>
      <c r="J754" s="635"/>
      <c r="K754" s="635"/>
      <c r="L754" s="635"/>
      <c r="M754" s="635"/>
      <c r="N754" s="635"/>
      <c r="O754" s="635"/>
      <c r="P754" s="635"/>
      <c r="Q754" s="635"/>
      <c r="R754" s="635"/>
      <c r="S754" s="635"/>
      <c r="T754" s="635"/>
      <c r="U754" s="635"/>
      <c r="V754" s="635"/>
      <c r="W754" s="635"/>
      <c r="X754" s="635"/>
      <c r="Y754" s="635"/>
      <c r="Z754" s="635"/>
    </row>
    <row r="755" spans="1:26" ht="18.75" customHeight="1">
      <c r="A755" s="635"/>
      <c r="B755" s="635"/>
      <c r="C755" s="635"/>
      <c r="D755" s="635"/>
      <c r="E755" s="635"/>
      <c r="F755" s="635"/>
      <c r="G755" s="635"/>
      <c r="H755" s="635"/>
      <c r="I755" s="635"/>
      <c r="J755" s="635"/>
      <c r="K755" s="635"/>
      <c r="L755" s="635"/>
      <c r="M755" s="635"/>
      <c r="N755" s="635"/>
      <c r="O755" s="635"/>
      <c r="P755" s="635"/>
      <c r="Q755" s="635"/>
      <c r="R755" s="635"/>
      <c r="S755" s="635"/>
      <c r="T755" s="635"/>
      <c r="U755" s="635"/>
      <c r="V755" s="635"/>
      <c r="W755" s="635"/>
      <c r="X755" s="635"/>
      <c r="Y755" s="635"/>
      <c r="Z755" s="635"/>
    </row>
    <row r="756" spans="1:26" ht="18.75" customHeight="1">
      <c r="A756" s="635"/>
      <c r="B756" s="635"/>
      <c r="C756" s="635"/>
      <c r="D756" s="635"/>
      <c r="E756" s="635"/>
      <c r="F756" s="635"/>
      <c r="G756" s="635"/>
      <c r="H756" s="635"/>
      <c r="I756" s="635"/>
      <c r="J756" s="635"/>
      <c r="K756" s="635"/>
      <c r="L756" s="635"/>
      <c r="M756" s="635"/>
      <c r="N756" s="635"/>
      <c r="O756" s="635"/>
      <c r="P756" s="635"/>
      <c r="Q756" s="635"/>
      <c r="R756" s="635"/>
      <c r="S756" s="635"/>
      <c r="T756" s="635"/>
      <c r="U756" s="635"/>
      <c r="V756" s="635"/>
      <c r="W756" s="635"/>
      <c r="X756" s="635"/>
      <c r="Y756" s="635"/>
      <c r="Z756" s="635"/>
    </row>
    <row r="757" spans="1:26" ht="18.75" customHeight="1">
      <c r="A757" s="635"/>
      <c r="B757" s="635"/>
      <c r="C757" s="635"/>
      <c r="D757" s="635"/>
      <c r="E757" s="635"/>
      <c r="F757" s="635"/>
      <c r="G757" s="635"/>
      <c r="H757" s="635"/>
      <c r="I757" s="635"/>
      <c r="J757" s="635"/>
      <c r="K757" s="635"/>
      <c r="L757" s="635"/>
      <c r="M757" s="635"/>
      <c r="N757" s="635"/>
      <c r="O757" s="635"/>
      <c r="P757" s="635"/>
      <c r="Q757" s="635"/>
      <c r="R757" s="635"/>
      <c r="S757" s="635"/>
      <c r="T757" s="635"/>
      <c r="U757" s="635"/>
      <c r="V757" s="635"/>
      <c r="W757" s="635"/>
      <c r="X757" s="635"/>
      <c r="Y757" s="635"/>
      <c r="Z757" s="635"/>
    </row>
    <row r="758" spans="1:26" ht="18.75" customHeight="1">
      <c r="A758" s="635"/>
      <c r="B758" s="635"/>
      <c r="C758" s="635"/>
      <c r="D758" s="635"/>
      <c r="E758" s="635"/>
      <c r="F758" s="635"/>
      <c r="G758" s="635"/>
      <c r="H758" s="635"/>
      <c r="I758" s="635"/>
      <c r="J758" s="635"/>
      <c r="K758" s="635"/>
      <c r="L758" s="635"/>
      <c r="M758" s="635"/>
      <c r="N758" s="635"/>
      <c r="O758" s="635"/>
      <c r="P758" s="635"/>
      <c r="Q758" s="635"/>
      <c r="R758" s="635"/>
      <c r="S758" s="635"/>
      <c r="T758" s="635"/>
      <c r="U758" s="635"/>
      <c r="V758" s="635"/>
      <c r="W758" s="635"/>
      <c r="X758" s="635"/>
      <c r="Y758" s="635"/>
      <c r="Z758" s="635"/>
    </row>
    <row r="759" spans="1:26" ht="18.75" customHeight="1">
      <c r="A759" s="635"/>
      <c r="B759" s="635"/>
      <c r="C759" s="635"/>
      <c r="D759" s="635"/>
      <c r="E759" s="635"/>
      <c r="F759" s="635"/>
      <c r="G759" s="635"/>
      <c r="H759" s="635"/>
      <c r="I759" s="635"/>
      <c r="J759" s="635"/>
      <c r="K759" s="635"/>
      <c r="L759" s="635"/>
      <c r="M759" s="635"/>
      <c r="N759" s="635"/>
      <c r="O759" s="635"/>
      <c r="P759" s="635"/>
      <c r="Q759" s="635"/>
      <c r="R759" s="635"/>
      <c r="S759" s="635"/>
      <c r="T759" s="635"/>
      <c r="U759" s="635"/>
      <c r="V759" s="635"/>
      <c r="W759" s="635"/>
      <c r="X759" s="635"/>
      <c r="Y759" s="635"/>
      <c r="Z759" s="635"/>
    </row>
    <row r="760" spans="1:26" ht="18.75" customHeight="1">
      <c r="A760" s="635"/>
      <c r="B760" s="635"/>
      <c r="C760" s="635"/>
      <c r="D760" s="635"/>
      <c r="E760" s="635"/>
      <c r="F760" s="635"/>
      <c r="G760" s="635"/>
      <c r="H760" s="635"/>
      <c r="I760" s="635"/>
      <c r="J760" s="635"/>
      <c r="K760" s="635"/>
      <c r="L760" s="635"/>
      <c r="M760" s="635"/>
      <c r="N760" s="635"/>
      <c r="O760" s="635"/>
      <c r="P760" s="635"/>
      <c r="Q760" s="635"/>
      <c r="R760" s="635"/>
      <c r="S760" s="635"/>
      <c r="T760" s="635"/>
      <c r="U760" s="635"/>
      <c r="V760" s="635"/>
      <c r="W760" s="635"/>
      <c r="X760" s="635"/>
      <c r="Y760" s="635"/>
      <c r="Z760" s="635"/>
    </row>
    <row r="761" spans="1:26" ht="18.75" customHeight="1">
      <c r="A761" s="635"/>
      <c r="B761" s="635"/>
      <c r="C761" s="635"/>
      <c r="D761" s="635"/>
      <c r="E761" s="635"/>
      <c r="F761" s="635"/>
      <c r="G761" s="635"/>
      <c r="H761" s="635"/>
      <c r="I761" s="635"/>
      <c r="J761" s="635"/>
      <c r="K761" s="635"/>
      <c r="L761" s="635"/>
      <c r="M761" s="635"/>
      <c r="N761" s="635"/>
      <c r="O761" s="635"/>
      <c r="P761" s="635"/>
      <c r="Q761" s="635"/>
      <c r="R761" s="635"/>
      <c r="S761" s="635"/>
      <c r="T761" s="635"/>
      <c r="U761" s="635"/>
      <c r="V761" s="635"/>
      <c r="W761" s="635"/>
      <c r="X761" s="635"/>
      <c r="Y761" s="635"/>
      <c r="Z761" s="635"/>
    </row>
    <row r="762" spans="1:26" ht="18.75" customHeight="1">
      <c r="A762" s="635"/>
      <c r="B762" s="635"/>
      <c r="C762" s="635"/>
      <c r="D762" s="635"/>
      <c r="E762" s="635"/>
      <c r="F762" s="635"/>
      <c r="G762" s="635"/>
      <c r="H762" s="635"/>
      <c r="I762" s="635"/>
      <c r="J762" s="635"/>
      <c r="K762" s="635"/>
      <c r="L762" s="635"/>
      <c r="M762" s="635"/>
      <c r="N762" s="635"/>
      <c r="O762" s="635"/>
      <c r="P762" s="635"/>
      <c r="Q762" s="635"/>
      <c r="R762" s="635"/>
      <c r="S762" s="635"/>
      <c r="T762" s="635"/>
      <c r="U762" s="635"/>
      <c r="V762" s="635"/>
      <c r="W762" s="635"/>
      <c r="X762" s="635"/>
      <c r="Y762" s="635"/>
      <c r="Z762" s="635"/>
    </row>
    <row r="763" spans="1:26" ht="18.75" customHeight="1">
      <c r="A763" s="635"/>
      <c r="B763" s="635"/>
      <c r="C763" s="635"/>
      <c r="D763" s="635"/>
      <c r="E763" s="635"/>
      <c r="F763" s="635"/>
      <c r="G763" s="635"/>
      <c r="H763" s="635"/>
      <c r="I763" s="635"/>
      <c r="J763" s="635"/>
      <c r="K763" s="635"/>
      <c r="L763" s="635"/>
      <c r="M763" s="635"/>
      <c r="N763" s="635"/>
      <c r="O763" s="635"/>
      <c r="P763" s="635"/>
      <c r="Q763" s="635"/>
      <c r="R763" s="635"/>
      <c r="S763" s="635"/>
      <c r="T763" s="635"/>
      <c r="U763" s="635"/>
      <c r="V763" s="635"/>
      <c r="W763" s="635"/>
      <c r="X763" s="635"/>
      <c r="Y763" s="635"/>
      <c r="Z763" s="635"/>
    </row>
    <row r="764" spans="1:26" ht="18.75" customHeight="1">
      <c r="A764" s="635"/>
      <c r="B764" s="635"/>
      <c r="C764" s="635"/>
      <c r="D764" s="635"/>
      <c r="E764" s="635"/>
      <c r="F764" s="635"/>
      <c r="G764" s="635"/>
      <c r="H764" s="635"/>
      <c r="I764" s="635"/>
      <c r="J764" s="635"/>
      <c r="K764" s="635"/>
      <c r="L764" s="635"/>
      <c r="M764" s="635"/>
      <c r="N764" s="635"/>
      <c r="O764" s="635"/>
      <c r="P764" s="635"/>
      <c r="Q764" s="635"/>
      <c r="R764" s="635"/>
      <c r="S764" s="635"/>
      <c r="T764" s="635"/>
      <c r="U764" s="635"/>
      <c r="V764" s="635"/>
      <c r="W764" s="635"/>
      <c r="X764" s="635"/>
      <c r="Y764" s="635"/>
      <c r="Z764" s="635"/>
    </row>
    <row r="765" spans="1:26" ht="18.75" customHeight="1">
      <c r="A765" s="635"/>
      <c r="B765" s="635"/>
      <c r="C765" s="635"/>
      <c r="D765" s="635"/>
      <c r="E765" s="635"/>
      <c r="F765" s="635"/>
      <c r="G765" s="635"/>
      <c r="H765" s="635"/>
      <c r="I765" s="635"/>
      <c r="J765" s="635"/>
      <c r="K765" s="635"/>
      <c r="L765" s="635"/>
      <c r="M765" s="635"/>
      <c r="N765" s="635"/>
      <c r="O765" s="635"/>
      <c r="P765" s="635"/>
      <c r="Q765" s="635"/>
      <c r="R765" s="635"/>
      <c r="S765" s="635"/>
      <c r="T765" s="635"/>
      <c r="U765" s="635"/>
      <c r="V765" s="635"/>
      <c r="W765" s="635"/>
      <c r="X765" s="635"/>
      <c r="Y765" s="635"/>
      <c r="Z765" s="635"/>
    </row>
    <row r="766" spans="1:26" ht="18.75" customHeight="1">
      <c r="A766" s="635"/>
      <c r="B766" s="635"/>
      <c r="C766" s="635"/>
      <c r="D766" s="635"/>
      <c r="E766" s="635"/>
      <c r="F766" s="635"/>
      <c r="G766" s="635"/>
      <c r="H766" s="635"/>
      <c r="I766" s="635"/>
      <c r="J766" s="635"/>
      <c r="K766" s="635"/>
      <c r="L766" s="635"/>
      <c r="M766" s="635"/>
      <c r="N766" s="635"/>
      <c r="O766" s="635"/>
      <c r="P766" s="635"/>
      <c r="Q766" s="635"/>
      <c r="R766" s="635"/>
      <c r="S766" s="635"/>
      <c r="T766" s="635"/>
      <c r="U766" s="635"/>
      <c r="V766" s="635"/>
      <c r="W766" s="635"/>
      <c r="X766" s="635"/>
      <c r="Y766" s="635"/>
      <c r="Z766" s="635"/>
    </row>
    <row r="767" spans="1:26" ht="18.75" customHeight="1">
      <c r="A767" s="635"/>
      <c r="B767" s="635"/>
      <c r="C767" s="635"/>
      <c r="D767" s="635"/>
      <c r="E767" s="635"/>
      <c r="F767" s="635"/>
      <c r="G767" s="635"/>
      <c r="H767" s="635"/>
      <c r="I767" s="635"/>
      <c r="J767" s="635"/>
      <c r="K767" s="635"/>
      <c r="L767" s="635"/>
      <c r="M767" s="635"/>
      <c r="N767" s="635"/>
      <c r="O767" s="635"/>
      <c r="P767" s="635"/>
      <c r="Q767" s="635"/>
      <c r="R767" s="635"/>
      <c r="S767" s="635"/>
      <c r="T767" s="635"/>
      <c r="U767" s="635"/>
      <c r="V767" s="635"/>
      <c r="W767" s="635"/>
      <c r="X767" s="635"/>
      <c r="Y767" s="635"/>
      <c r="Z767" s="635"/>
    </row>
    <row r="768" spans="1:26" ht="18.75" customHeight="1">
      <c r="A768" s="635"/>
      <c r="B768" s="635"/>
      <c r="C768" s="635"/>
      <c r="D768" s="635"/>
      <c r="E768" s="635"/>
      <c r="F768" s="635"/>
      <c r="G768" s="635"/>
      <c r="H768" s="635"/>
      <c r="I768" s="635"/>
      <c r="J768" s="635"/>
      <c r="K768" s="635"/>
      <c r="L768" s="635"/>
      <c r="M768" s="635"/>
      <c r="N768" s="635"/>
      <c r="O768" s="635"/>
      <c r="P768" s="635"/>
      <c r="Q768" s="635"/>
      <c r="R768" s="635"/>
      <c r="S768" s="635"/>
      <c r="T768" s="635"/>
      <c r="U768" s="635"/>
      <c r="V768" s="635"/>
      <c r="W768" s="635"/>
      <c r="X768" s="635"/>
      <c r="Y768" s="635"/>
      <c r="Z768" s="635"/>
    </row>
    <row r="769" spans="1:26" ht="18.75" customHeight="1">
      <c r="A769" s="635"/>
      <c r="B769" s="635"/>
      <c r="C769" s="635"/>
      <c r="D769" s="635"/>
      <c r="E769" s="635"/>
      <c r="F769" s="635"/>
      <c r="G769" s="635"/>
      <c r="H769" s="635"/>
      <c r="I769" s="635"/>
      <c r="J769" s="635"/>
      <c r="K769" s="635"/>
      <c r="L769" s="635"/>
      <c r="M769" s="635"/>
      <c r="N769" s="635"/>
      <c r="O769" s="635"/>
      <c r="P769" s="635"/>
      <c r="Q769" s="635"/>
      <c r="R769" s="635"/>
      <c r="S769" s="635"/>
      <c r="T769" s="635"/>
      <c r="U769" s="635"/>
      <c r="V769" s="635"/>
      <c r="W769" s="635"/>
      <c r="X769" s="635"/>
      <c r="Y769" s="635"/>
      <c r="Z769" s="635"/>
    </row>
    <row r="770" spans="1:26" ht="18.75" customHeight="1">
      <c r="A770" s="635"/>
      <c r="B770" s="635"/>
      <c r="C770" s="635"/>
      <c r="D770" s="635"/>
      <c r="E770" s="635"/>
      <c r="F770" s="635"/>
      <c r="G770" s="635"/>
      <c r="H770" s="635"/>
      <c r="I770" s="635"/>
      <c r="J770" s="635"/>
      <c r="K770" s="635"/>
      <c r="L770" s="635"/>
      <c r="M770" s="635"/>
      <c r="N770" s="635"/>
      <c r="O770" s="635"/>
      <c r="P770" s="635"/>
      <c r="Q770" s="635"/>
      <c r="R770" s="635"/>
      <c r="S770" s="635"/>
      <c r="T770" s="635"/>
      <c r="U770" s="635"/>
      <c r="V770" s="635"/>
      <c r="W770" s="635"/>
      <c r="X770" s="635"/>
      <c r="Y770" s="635"/>
      <c r="Z770" s="635"/>
    </row>
    <row r="771" spans="1:26" ht="18.75" customHeight="1">
      <c r="A771" s="635"/>
      <c r="B771" s="635"/>
      <c r="C771" s="635"/>
      <c r="D771" s="635"/>
      <c r="E771" s="635"/>
      <c r="F771" s="635"/>
      <c r="G771" s="635"/>
      <c r="H771" s="635"/>
      <c r="I771" s="635"/>
      <c r="J771" s="635"/>
      <c r="K771" s="635"/>
      <c r="L771" s="635"/>
      <c r="M771" s="635"/>
      <c r="N771" s="635"/>
      <c r="O771" s="635"/>
      <c r="P771" s="635"/>
      <c r="Q771" s="635"/>
      <c r="R771" s="635"/>
      <c r="S771" s="635"/>
      <c r="T771" s="635"/>
      <c r="U771" s="635"/>
      <c r="V771" s="635"/>
      <c r="W771" s="635"/>
      <c r="X771" s="635"/>
      <c r="Y771" s="635"/>
      <c r="Z771" s="635"/>
    </row>
    <row r="772" spans="1:26" ht="18.75" customHeight="1">
      <c r="A772" s="635"/>
      <c r="B772" s="635"/>
      <c r="C772" s="635"/>
      <c r="D772" s="635"/>
      <c r="E772" s="635"/>
      <c r="F772" s="635"/>
      <c r="G772" s="635"/>
      <c r="H772" s="635"/>
      <c r="I772" s="635"/>
      <c r="J772" s="635"/>
      <c r="K772" s="635"/>
      <c r="L772" s="635"/>
      <c r="M772" s="635"/>
      <c r="N772" s="635"/>
      <c r="O772" s="635"/>
      <c r="P772" s="635"/>
      <c r="Q772" s="635"/>
      <c r="R772" s="635"/>
      <c r="S772" s="635"/>
      <c r="T772" s="635"/>
      <c r="U772" s="635"/>
      <c r="V772" s="635"/>
      <c r="W772" s="635"/>
      <c r="X772" s="635"/>
      <c r="Y772" s="635"/>
      <c r="Z772" s="635"/>
    </row>
    <row r="773" spans="1:26" ht="18.75" customHeight="1">
      <c r="A773" s="635"/>
      <c r="B773" s="635"/>
      <c r="C773" s="635"/>
      <c r="D773" s="635"/>
      <c r="E773" s="635"/>
      <c r="F773" s="635"/>
      <c r="G773" s="635"/>
      <c r="H773" s="635"/>
      <c r="I773" s="635"/>
      <c r="J773" s="635"/>
      <c r="K773" s="635"/>
      <c r="L773" s="635"/>
      <c r="M773" s="635"/>
      <c r="N773" s="635"/>
      <c r="O773" s="635"/>
      <c r="P773" s="635"/>
      <c r="Q773" s="635"/>
      <c r="R773" s="635"/>
      <c r="S773" s="635"/>
      <c r="T773" s="635"/>
      <c r="U773" s="635"/>
      <c r="V773" s="635"/>
      <c r="W773" s="635"/>
      <c r="X773" s="635"/>
      <c r="Y773" s="635"/>
      <c r="Z773" s="635"/>
    </row>
    <row r="774" spans="1:26" ht="18.75" customHeight="1">
      <c r="A774" s="635"/>
      <c r="B774" s="635"/>
      <c r="C774" s="635"/>
      <c r="D774" s="635"/>
      <c r="E774" s="635"/>
      <c r="F774" s="635"/>
      <c r="G774" s="635"/>
      <c r="H774" s="635"/>
      <c r="I774" s="635"/>
      <c r="J774" s="635"/>
      <c r="K774" s="635"/>
      <c r="L774" s="635"/>
      <c r="M774" s="635"/>
      <c r="N774" s="635"/>
      <c r="O774" s="635"/>
      <c r="P774" s="635"/>
      <c r="Q774" s="635"/>
      <c r="R774" s="635"/>
      <c r="S774" s="635"/>
      <c r="T774" s="635"/>
      <c r="U774" s="635"/>
      <c r="V774" s="635"/>
      <c r="W774" s="635"/>
      <c r="X774" s="635"/>
      <c r="Y774" s="635"/>
      <c r="Z774" s="635"/>
    </row>
    <row r="775" spans="1:26" ht="18.75" customHeight="1">
      <c r="A775" s="635"/>
      <c r="B775" s="635"/>
      <c r="C775" s="635"/>
      <c r="D775" s="635"/>
      <c r="E775" s="635"/>
      <c r="F775" s="635"/>
      <c r="G775" s="635"/>
      <c r="H775" s="635"/>
      <c r="I775" s="635"/>
      <c r="J775" s="635"/>
      <c r="K775" s="635"/>
      <c r="L775" s="635"/>
      <c r="M775" s="635"/>
      <c r="N775" s="635"/>
      <c r="O775" s="635"/>
      <c r="P775" s="635"/>
      <c r="Q775" s="635"/>
      <c r="R775" s="635"/>
      <c r="S775" s="635"/>
      <c r="T775" s="635"/>
      <c r="U775" s="635"/>
      <c r="V775" s="635"/>
      <c r="W775" s="635"/>
      <c r="X775" s="635"/>
      <c r="Y775" s="635"/>
      <c r="Z775" s="635"/>
    </row>
    <row r="776" spans="1:26" ht="18.75" customHeight="1">
      <c r="A776" s="635"/>
      <c r="B776" s="635"/>
      <c r="C776" s="635"/>
      <c r="D776" s="635"/>
      <c r="E776" s="635"/>
      <c r="F776" s="635"/>
      <c r="G776" s="635"/>
      <c r="H776" s="635"/>
      <c r="I776" s="635"/>
      <c r="J776" s="635"/>
      <c r="K776" s="635"/>
      <c r="L776" s="635"/>
      <c r="M776" s="635"/>
      <c r="N776" s="635"/>
      <c r="O776" s="635"/>
      <c r="P776" s="635"/>
      <c r="Q776" s="635"/>
      <c r="R776" s="635"/>
      <c r="S776" s="635"/>
      <c r="T776" s="635"/>
      <c r="U776" s="635"/>
      <c r="V776" s="635"/>
      <c r="W776" s="635"/>
      <c r="X776" s="635"/>
      <c r="Y776" s="635"/>
      <c r="Z776" s="635"/>
    </row>
    <row r="777" spans="1:26" ht="18.75" customHeight="1">
      <c r="A777" s="635"/>
      <c r="B777" s="635"/>
      <c r="C777" s="635"/>
      <c r="D777" s="635"/>
      <c r="E777" s="635"/>
      <c r="F777" s="635"/>
      <c r="G777" s="635"/>
      <c r="H777" s="635"/>
      <c r="I777" s="635"/>
      <c r="J777" s="635"/>
      <c r="K777" s="635"/>
      <c r="L777" s="635"/>
      <c r="M777" s="635"/>
      <c r="N777" s="635"/>
      <c r="O777" s="635"/>
      <c r="P777" s="635"/>
      <c r="Q777" s="635"/>
      <c r="R777" s="635"/>
      <c r="S777" s="635"/>
      <c r="T777" s="635"/>
      <c r="U777" s="635"/>
      <c r="V777" s="635"/>
      <c r="W777" s="635"/>
      <c r="X777" s="635"/>
      <c r="Y777" s="635"/>
      <c r="Z777" s="635"/>
    </row>
    <row r="778" spans="1:26" ht="18.75" customHeight="1">
      <c r="A778" s="635"/>
      <c r="B778" s="635"/>
      <c r="C778" s="635"/>
      <c r="D778" s="635"/>
      <c r="E778" s="635"/>
      <c r="F778" s="635"/>
      <c r="G778" s="635"/>
      <c r="H778" s="635"/>
      <c r="I778" s="635"/>
      <c r="J778" s="635"/>
      <c r="K778" s="635"/>
      <c r="L778" s="635"/>
      <c r="M778" s="635"/>
      <c r="N778" s="635"/>
      <c r="O778" s="635"/>
      <c r="P778" s="635"/>
      <c r="Q778" s="635"/>
      <c r="R778" s="635"/>
      <c r="S778" s="635"/>
      <c r="T778" s="635"/>
      <c r="U778" s="635"/>
      <c r="V778" s="635"/>
      <c r="W778" s="635"/>
      <c r="X778" s="635"/>
      <c r="Y778" s="635"/>
      <c r="Z778" s="635"/>
    </row>
    <row r="779" spans="1:26" ht="18.75" customHeight="1">
      <c r="A779" s="635"/>
      <c r="B779" s="635"/>
      <c r="C779" s="635"/>
      <c r="D779" s="635"/>
      <c r="E779" s="635"/>
      <c r="F779" s="635"/>
      <c r="G779" s="635"/>
      <c r="H779" s="635"/>
      <c r="I779" s="635"/>
      <c r="J779" s="635"/>
      <c r="K779" s="635"/>
      <c r="L779" s="635"/>
      <c r="M779" s="635"/>
      <c r="N779" s="635"/>
      <c r="O779" s="635"/>
      <c r="P779" s="635"/>
      <c r="Q779" s="635"/>
      <c r="R779" s="635"/>
      <c r="S779" s="635"/>
      <c r="T779" s="635"/>
      <c r="U779" s="635"/>
      <c r="V779" s="635"/>
      <c r="W779" s="635"/>
      <c r="X779" s="635"/>
      <c r="Y779" s="635"/>
      <c r="Z779" s="635"/>
    </row>
    <row r="780" spans="1:26" ht="18.75" customHeight="1">
      <c r="A780" s="635"/>
      <c r="B780" s="635"/>
      <c r="C780" s="635"/>
      <c r="D780" s="635"/>
      <c r="E780" s="635"/>
      <c r="F780" s="635"/>
      <c r="G780" s="635"/>
      <c r="H780" s="635"/>
      <c r="I780" s="635"/>
      <c r="J780" s="635"/>
      <c r="K780" s="635"/>
      <c r="L780" s="635"/>
      <c r="M780" s="635"/>
      <c r="N780" s="635"/>
      <c r="O780" s="635"/>
      <c r="P780" s="635"/>
      <c r="Q780" s="635"/>
      <c r="R780" s="635"/>
      <c r="S780" s="635"/>
      <c r="T780" s="635"/>
      <c r="U780" s="635"/>
      <c r="V780" s="635"/>
      <c r="W780" s="635"/>
      <c r="X780" s="635"/>
      <c r="Y780" s="635"/>
      <c r="Z780" s="635"/>
    </row>
    <row r="781" spans="1:26" ht="18.75" customHeight="1">
      <c r="A781" s="635"/>
      <c r="B781" s="635"/>
      <c r="C781" s="635"/>
      <c r="D781" s="635"/>
      <c r="E781" s="635"/>
      <c r="F781" s="635"/>
      <c r="G781" s="635"/>
      <c r="H781" s="635"/>
      <c r="I781" s="635"/>
      <c r="J781" s="635"/>
      <c r="K781" s="635"/>
      <c r="L781" s="635"/>
      <c r="M781" s="635"/>
      <c r="N781" s="635"/>
      <c r="O781" s="635"/>
      <c r="P781" s="635"/>
      <c r="Q781" s="635"/>
      <c r="R781" s="635"/>
      <c r="S781" s="635"/>
      <c r="T781" s="635"/>
      <c r="U781" s="635"/>
      <c r="V781" s="635"/>
      <c r="W781" s="635"/>
      <c r="X781" s="635"/>
      <c r="Y781" s="635"/>
      <c r="Z781" s="635"/>
    </row>
    <row r="782" spans="1:26" ht="18.75" customHeight="1">
      <c r="A782" s="635"/>
      <c r="B782" s="635"/>
      <c r="C782" s="635"/>
      <c r="D782" s="635"/>
      <c r="E782" s="635"/>
      <c r="F782" s="635"/>
      <c r="G782" s="635"/>
      <c r="H782" s="635"/>
      <c r="I782" s="635"/>
      <c r="J782" s="635"/>
      <c r="K782" s="635"/>
      <c r="L782" s="635"/>
      <c r="M782" s="635"/>
      <c r="N782" s="635"/>
      <c r="O782" s="635"/>
      <c r="P782" s="635"/>
      <c r="Q782" s="635"/>
      <c r="R782" s="635"/>
      <c r="S782" s="635"/>
      <c r="T782" s="635"/>
      <c r="U782" s="635"/>
      <c r="V782" s="635"/>
      <c r="W782" s="635"/>
      <c r="X782" s="635"/>
      <c r="Y782" s="635"/>
      <c r="Z782" s="635"/>
    </row>
    <row r="783" spans="1:26" ht="18.75" customHeight="1">
      <c r="A783" s="635"/>
      <c r="B783" s="635"/>
      <c r="C783" s="635"/>
      <c r="D783" s="635"/>
      <c r="E783" s="635"/>
      <c r="F783" s="635"/>
      <c r="G783" s="635"/>
      <c r="H783" s="635"/>
      <c r="I783" s="635"/>
      <c r="J783" s="635"/>
      <c r="K783" s="635"/>
      <c r="L783" s="635"/>
      <c r="M783" s="635"/>
      <c r="N783" s="635"/>
      <c r="O783" s="635"/>
      <c r="P783" s="635"/>
      <c r="Q783" s="635"/>
      <c r="R783" s="635"/>
      <c r="S783" s="635"/>
      <c r="T783" s="635"/>
      <c r="U783" s="635"/>
      <c r="V783" s="635"/>
      <c r="W783" s="635"/>
      <c r="X783" s="635"/>
      <c r="Y783" s="635"/>
      <c r="Z783" s="635"/>
    </row>
    <row r="784" spans="1:26" ht="18.75" customHeight="1">
      <c r="A784" s="635"/>
      <c r="B784" s="635"/>
      <c r="C784" s="635"/>
      <c r="D784" s="635"/>
      <c r="E784" s="635"/>
      <c r="F784" s="635"/>
      <c r="G784" s="635"/>
      <c r="H784" s="635"/>
      <c r="I784" s="635"/>
      <c r="J784" s="635"/>
      <c r="K784" s="635"/>
      <c r="L784" s="635"/>
      <c r="M784" s="635"/>
      <c r="N784" s="635"/>
      <c r="O784" s="635"/>
      <c r="P784" s="635"/>
      <c r="Q784" s="635"/>
      <c r="R784" s="635"/>
      <c r="S784" s="635"/>
      <c r="T784" s="635"/>
      <c r="U784" s="635"/>
      <c r="V784" s="635"/>
      <c r="W784" s="635"/>
      <c r="X784" s="635"/>
      <c r="Y784" s="635"/>
      <c r="Z784" s="635"/>
    </row>
    <row r="785" spans="1:26" ht="18.75" customHeight="1">
      <c r="A785" s="635"/>
      <c r="B785" s="635"/>
      <c r="C785" s="635"/>
      <c r="D785" s="635"/>
      <c r="E785" s="635"/>
      <c r="F785" s="635"/>
      <c r="G785" s="635"/>
      <c r="H785" s="635"/>
      <c r="I785" s="635"/>
      <c r="J785" s="635"/>
      <c r="K785" s="635"/>
      <c r="L785" s="635"/>
      <c r="M785" s="635"/>
      <c r="N785" s="635"/>
      <c r="O785" s="635"/>
      <c r="P785" s="635"/>
      <c r="Q785" s="635"/>
      <c r="R785" s="635"/>
      <c r="S785" s="635"/>
      <c r="T785" s="635"/>
      <c r="U785" s="635"/>
      <c r="V785" s="635"/>
      <c r="W785" s="635"/>
      <c r="X785" s="635"/>
      <c r="Y785" s="635"/>
      <c r="Z785" s="635"/>
    </row>
    <row r="786" spans="1:26" ht="18.75" customHeight="1">
      <c r="A786" s="635"/>
      <c r="B786" s="635"/>
      <c r="C786" s="635"/>
      <c r="D786" s="635"/>
      <c r="E786" s="635"/>
      <c r="F786" s="635"/>
      <c r="G786" s="635"/>
      <c r="H786" s="635"/>
      <c r="I786" s="635"/>
      <c r="J786" s="635"/>
      <c r="K786" s="635"/>
      <c r="L786" s="635"/>
      <c r="M786" s="635"/>
      <c r="N786" s="635"/>
      <c r="O786" s="635"/>
      <c r="P786" s="635"/>
      <c r="Q786" s="635"/>
      <c r="R786" s="635"/>
      <c r="S786" s="635"/>
      <c r="T786" s="635"/>
      <c r="U786" s="635"/>
      <c r="V786" s="635"/>
      <c r="W786" s="635"/>
      <c r="X786" s="635"/>
      <c r="Y786" s="635"/>
      <c r="Z786" s="635"/>
    </row>
    <row r="787" spans="1:26" ht="18.75" customHeight="1">
      <c r="A787" s="635"/>
      <c r="B787" s="635"/>
      <c r="C787" s="635"/>
      <c r="D787" s="635"/>
      <c r="E787" s="635"/>
      <c r="F787" s="635"/>
      <c r="G787" s="635"/>
      <c r="H787" s="635"/>
      <c r="I787" s="635"/>
      <c r="J787" s="635"/>
      <c r="K787" s="635"/>
      <c r="L787" s="635"/>
      <c r="M787" s="635"/>
      <c r="N787" s="635"/>
      <c r="O787" s="635"/>
      <c r="P787" s="635"/>
      <c r="Q787" s="635"/>
      <c r="R787" s="635"/>
      <c r="S787" s="635"/>
      <c r="T787" s="635"/>
      <c r="U787" s="635"/>
      <c r="V787" s="635"/>
      <c r="W787" s="635"/>
      <c r="X787" s="635"/>
      <c r="Y787" s="635"/>
      <c r="Z787" s="635"/>
    </row>
    <row r="788" spans="1:26" ht="18.75" customHeight="1">
      <c r="A788" s="635"/>
      <c r="B788" s="635"/>
      <c r="C788" s="635"/>
      <c r="D788" s="635"/>
      <c r="E788" s="635"/>
      <c r="F788" s="635"/>
      <c r="G788" s="635"/>
      <c r="H788" s="635"/>
      <c r="I788" s="635"/>
      <c r="J788" s="635"/>
      <c r="K788" s="635"/>
      <c r="L788" s="635"/>
      <c r="M788" s="635"/>
      <c r="N788" s="635"/>
      <c r="O788" s="635"/>
      <c r="P788" s="635"/>
      <c r="Q788" s="635"/>
      <c r="R788" s="635"/>
      <c r="S788" s="635"/>
      <c r="T788" s="635"/>
      <c r="U788" s="635"/>
      <c r="V788" s="635"/>
      <c r="W788" s="635"/>
      <c r="X788" s="635"/>
      <c r="Y788" s="635"/>
      <c r="Z788" s="635"/>
    </row>
    <row r="789" spans="1:26" ht="18.75" customHeight="1">
      <c r="A789" s="635"/>
      <c r="B789" s="635"/>
      <c r="C789" s="635"/>
      <c r="D789" s="635"/>
      <c r="E789" s="635"/>
      <c r="F789" s="635"/>
      <c r="G789" s="635"/>
      <c r="H789" s="635"/>
      <c r="I789" s="635"/>
      <c r="J789" s="635"/>
      <c r="K789" s="635"/>
      <c r="L789" s="635"/>
      <c r="M789" s="635"/>
      <c r="N789" s="635"/>
      <c r="O789" s="635"/>
      <c r="P789" s="635"/>
      <c r="Q789" s="635"/>
      <c r="R789" s="635"/>
      <c r="S789" s="635"/>
      <c r="T789" s="635"/>
      <c r="U789" s="635"/>
      <c r="V789" s="635"/>
      <c r="W789" s="635"/>
      <c r="X789" s="635"/>
      <c r="Y789" s="635"/>
      <c r="Z789" s="635"/>
    </row>
    <row r="790" spans="1:26" ht="18.75" customHeight="1">
      <c r="A790" s="635"/>
      <c r="B790" s="635"/>
      <c r="C790" s="635"/>
      <c r="D790" s="635"/>
      <c r="E790" s="635"/>
      <c r="F790" s="635"/>
      <c r="G790" s="635"/>
      <c r="H790" s="635"/>
      <c r="I790" s="635"/>
      <c r="J790" s="635"/>
      <c r="K790" s="635"/>
      <c r="L790" s="635"/>
      <c r="M790" s="635"/>
      <c r="N790" s="635"/>
      <c r="O790" s="635"/>
      <c r="P790" s="635"/>
      <c r="Q790" s="635"/>
      <c r="R790" s="635"/>
      <c r="S790" s="635"/>
      <c r="T790" s="635"/>
      <c r="U790" s="635"/>
      <c r="V790" s="635"/>
      <c r="W790" s="635"/>
      <c r="X790" s="635"/>
      <c r="Y790" s="635"/>
      <c r="Z790" s="635"/>
    </row>
    <row r="791" spans="1:26" ht="18.75" customHeight="1">
      <c r="A791" s="635"/>
      <c r="B791" s="635"/>
      <c r="C791" s="635"/>
      <c r="D791" s="635"/>
      <c r="E791" s="635"/>
      <c r="F791" s="635"/>
      <c r="G791" s="635"/>
      <c r="H791" s="635"/>
      <c r="I791" s="635"/>
      <c r="J791" s="635"/>
      <c r="K791" s="635"/>
      <c r="L791" s="635"/>
      <c r="M791" s="635"/>
      <c r="N791" s="635"/>
      <c r="O791" s="635"/>
      <c r="P791" s="635"/>
      <c r="Q791" s="635"/>
      <c r="R791" s="635"/>
      <c r="S791" s="635"/>
      <c r="T791" s="635"/>
      <c r="U791" s="635"/>
      <c r="V791" s="635"/>
      <c r="W791" s="635"/>
      <c r="X791" s="635"/>
      <c r="Y791" s="635"/>
      <c r="Z791" s="635"/>
    </row>
    <row r="792" spans="1:26" ht="18.75" customHeight="1">
      <c r="A792" s="635"/>
      <c r="B792" s="635"/>
      <c r="C792" s="635"/>
      <c r="D792" s="635"/>
      <c r="E792" s="635"/>
      <c r="F792" s="635"/>
      <c r="G792" s="635"/>
      <c r="H792" s="635"/>
      <c r="I792" s="635"/>
      <c r="J792" s="635"/>
      <c r="K792" s="635"/>
      <c r="L792" s="635"/>
      <c r="M792" s="635"/>
      <c r="N792" s="635"/>
      <c r="O792" s="635"/>
      <c r="P792" s="635"/>
      <c r="Q792" s="635"/>
      <c r="R792" s="635"/>
      <c r="S792" s="635"/>
      <c r="T792" s="635"/>
      <c r="U792" s="635"/>
      <c r="V792" s="635"/>
      <c r="W792" s="635"/>
      <c r="X792" s="635"/>
      <c r="Y792" s="635"/>
      <c r="Z792" s="635"/>
    </row>
    <row r="793" spans="1:26" ht="18.75" customHeight="1">
      <c r="A793" s="635"/>
      <c r="B793" s="635"/>
      <c r="C793" s="635"/>
      <c r="D793" s="635"/>
      <c r="E793" s="635"/>
      <c r="F793" s="635"/>
      <c r="G793" s="635"/>
      <c r="H793" s="635"/>
      <c r="I793" s="635"/>
      <c r="J793" s="635"/>
      <c r="K793" s="635"/>
      <c r="L793" s="635"/>
      <c r="M793" s="635"/>
      <c r="N793" s="635"/>
      <c r="O793" s="635"/>
      <c r="P793" s="635"/>
      <c r="Q793" s="635"/>
      <c r="R793" s="635"/>
      <c r="S793" s="635"/>
      <c r="T793" s="635"/>
      <c r="U793" s="635"/>
      <c r="V793" s="635"/>
      <c r="W793" s="635"/>
      <c r="X793" s="635"/>
      <c r="Y793" s="635"/>
      <c r="Z793" s="635"/>
    </row>
    <row r="794" spans="1:26" ht="18.75" customHeight="1">
      <c r="A794" s="635"/>
      <c r="B794" s="635"/>
      <c r="C794" s="635"/>
      <c r="D794" s="635"/>
      <c r="E794" s="635"/>
      <c r="F794" s="635"/>
      <c r="G794" s="635"/>
      <c r="H794" s="635"/>
      <c r="I794" s="635"/>
      <c r="J794" s="635"/>
      <c r="K794" s="635"/>
      <c r="L794" s="635"/>
      <c r="M794" s="635"/>
      <c r="N794" s="635"/>
      <c r="O794" s="635"/>
      <c r="P794" s="635"/>
      <c r="Q794" s="635"/>
      <c r="R794" s="635"/>
      <c r="S794" s="635"/>
      <c r="T794" s="635"/>
      <c r="U794" s="635"/>
      <c r="V794" s="635"/>
      <c r="W794" s="635"/>
      <c r="X794" s="635"/>
      <c r="Y794" s="635"/>
      <c r="Z794" s="635"/>
    </row>
    <row r="795" spans="1:26" ht="18.75" customHeight="1">
      <c r="A795" s="635"/>
      <c r="B795" s="635"/>
      <c r="C795" s="635"/>
      <c r="D795" s="635"/>
      <c r="E795" s="635"/>
      <c r="F795" s="635"/>
      <c r="G795" s="635"/>
      <c r="H795" s="635"/>
      <c r="I795" s="635"/>
      <c r="J795" s="635"/>
      <c r="K795" s="635"/>
      <c r="L795" s="635"/>
      <c r="M795" s="635"/>
      <c r="N795" s="635"/>
      <c r="O795" s="635"/>
      <c r="P795" s="635"/>
      <c r="Q795" s="635"/>
      <c r="R795" s="635"/>
      <c r="S795" s="635"/>
      <c r="T795" s="635"/>
      <c r="U795" s="635"/>
      <c r="V795" s="635"/>
      <c r="W795" s="635"/>
      <c r="X795" s="635"/>
      <c r="Y795" s="635"/>
      <c r="Z795" s="635"/>
    </row>
    <row r="796" spans="1:26" ht="18.75" customHeight="1">
      <c r="A796" s="635"/>
      <c r="B796" s="635"/>
      <c r="C796" s="635"/>
      <c r="D796" s="635"/>
      <c r="E796" s="635"/>
      <c r="F796" s="635"/>
      <c r="G796" s="635"/>
      <c r="H796" s="635"/>
      <c r="I796" s="635"/>
      <c r="J796" s="635"/>
      <c r="K796" s="635"/>
      <c r="L796" s="635"/>
      <c r="M796" s="635"/>
      <c r="N796" s="635"/>
      <c r="O796" s="635"/>
      <c r="P796" s="635"/>
      <c r="Q796" s="635"/>
      <c r="R796" s="635"/>
      <c r="S796" s="635"/>
      <c r="T796" s="635"/>
      <c r="U796" s="635"/>
      <c r="V796" s="635"/>
      <c r="W796" s="635"/>
      <c r="X796" s="635"/>
      <c r="Y796" s="635"/>
      <c r="Z796" s="635"/>
    </row>
    <row r="797" spans="1:26" ht="18.75" customHeight="1">
      <c r="A797" s="635"/>
      <c r="B797" s="635"/>
      <c r="C797" s="635"/>
      <c r="D797" s="635"/>
      <c r="E797" s="635"/>
      <c r="F797" s="635"/>
      <c r="G797" s="635"/>
      <c r="H797" s="635"/>
      <c r="I797" s="635"/>
      <c r="J797" s="635"/>
      <c r="K797" s="635"/>
      <c r="L797" s="635"/>
      <c r="M797" s="635"/>
      <c r="N797" s="635"/>
      <c r="O797" s="635"/>
      <c r="P797" s="635"/>
      <c r="Q797" s="635"/>
      <c r="R797" s="635"/>
      <c r="S797" s="635"/>
      <c r="T797" s="635"/>
      <c r="U797" s="635"/>
      <c r="V797" s="635"/>
      <c r="W797" s="635"/>
      <c r="X797" s="635"/>
      <c r="Y797" s="635"/>
      <c r="Z797" s="635"/>
    </row>
    <row r="798" spans="1:26" ht="18.75" customHeight="1">
      <c r="A798" s="635"/>
      <c r="B798" s="635"/>
      <c r="C798" s="635"/>
      <c r="D798" s="635"/>
      <c r="E798" s="635"/>
      <c r="F798" s="635"/>
      <c r="G798" s="635"/>
      <c r="H798" s="635"/>
      <c r="I798" s="635"/>
      <c r="J798" s="635"/>
      <c r="K798" s="635"/>
      <c r="L798" s="635"/>
      <c r="M798" s="635"/>
      <c r="N798" s="635"/>
      <c r="O798" s="635"/>
      <c r="P798" s="635"/>
      <c r="Q798" s="635"/>
      <c r="R798" s="635"/>
      <c r="S798" s="635"/>
      <c r="T798" s="635"/>
      <c r="U798" s="635"/>
      <c r="V798" s="635"/>
      <c r="W798" s="635"/>
      <c r="X798" s="635"/>
      <c r="Y798" s="635"/>
      <c r="Z798" s="635"/>
    </row>
    <row r="799" spans="1:26" ht="18.75" customHeight="1">
      <c r="A799" s="635"/>
      <c r="B799" s="635"/>
      <c r="C799" s="635"/>
      <c r="D799" s="635"/>
      <c r="E799" s="635"/>
      <c r="F799" s="635"/>
      <c r="G799" s="635"/>
      <c r="H799" s="635"/>
      <c r="I799" s="635"/>
      <c r="J799" s="635"/>
      <c r="K799" s="635"/>
      <c r="L799" s="635"/>
      <c r="M799" s="635"/>
      <c r="N799" s="635"/>
      <c r="O799" s="635"/>
      <c r="P799" s="635"/>
      <c r="Q799" s="635"/>
      <c r="R799" s="635"/>
      <c r="S799" s="635"/>
      <c r="T799" s="635"/>
      <c r="U799" s="635"/>
      <c r="V799" s="635"/>
      <c r="W799" s="635"/>
      <c r="X799" s="635"/>
      <c r="Y799" s="635"/>
      <c r="Z799" s="635"/>
    </row>
    <row r="800" spans="1:26" ht="18.75" customHeight="1">
      <c r="A800" s="635"/>
      <c r="B800" s="635"/>
      <c r="C800" s="635"/>
      <c r="D800" s="635"/>
      <c r="E800" s="635"/>
      <c r="F800" s="635"/>
      <c r="G800" s="635"/>
      <c r="H800" s="635"/>
      <c r="I800" s="635"/>
      <c r="J800" s="635"/>
      <c r="K800" s="635"/>
      <c r="L800" s="635"/>
      <c r="M800" s="635"/>
      <c r="N800" s="635"/>
      <c r="O800" s="635"/>
      <c r="P800" s="635"/>
      <c r="Q800" s="635"/>
      <c r="R800" s="635"/>
      <c r="S800" s="635"/>
      <c r="T800" s="635"/>
      <c r="U800" s="635"/>
      <c r="V800" s="635"/>
      <c r="W800" s="635"/>
      <c r="X800" s="635"/>
      <c r="Y800" s="635"/>
      <c r="Z800" s="635"/>
    </row>
    <row r="801" spans="1:26" ht="18.75" customHeight="1">
      <c r="A801" s="635"/>
      <c r="B801" s="635"/>
      <c r="C801" s="635"/>
      <c r="D801" s="635"/>
      <c r="E801" s="635"/>
      <c r="F801" s="635"/>
      <c r="G801" s="635"/>
      <c r="H801" s="635"/>
      <c r="I801" s="635"/>
      <c r="J801" s="635"/>
      <c r="K801" s="635"/>
      <c r="L801" s="635"/>
      <c r="M801" s="635"/>
      <c r="N801" s="635"/>
      <c r="O801" s="635"/>
      <c r="P801" s="635"/>
      <c r="Q801" s="635"/>
      <c r="R801" s="635"/>
      <c r="S801" s="635"/>
      <c r="T801" s="635"/>
      <c r="U801" s="635"/>
      <c r="V801" s="635"/>
      <c r="W801" s="635"/>
      <c r="X801" s="635"/>
      <c r="Y801" s="635"/>
      <c r="Z801" s="635"/>
    </row>
    <row r="802" spans="1:26" ht="18.75" customHeight="1">
      <c r="A802" s="635"/>
      <c r="B802" s="635"/>
      <c r="C802" s="635"/>
      <c r="D802" s="635"/>
      <c r="E802" s="635"/>
      <c r="F802" s="635"/>
      <c r="G802" s="635"/>
      <c r="H802" s="635"/>
      <c r="I802" s="635"/>
      <c r="J802" s="635"/>
      <c r="K802" s="635"/>
      <c r="L802" s="635"/>
      <c r="M802" s="635"/>
      <c r="N802" s="635"/>
      <c r="O802" s="635"/>
      <c r="P802" s="635"/>
      <c r="Q802" s="635"/>
      <c r="R802" s="635"/>
      <c r="S802" s="635"/>
      <c r="T802" s="635"/>
      <c r="U802" s="635"/>
      <c r="V802" s="635"/>
      <c r="W802" s="635"/>
      <c r="X802" s="635"/>
      <c r="Y802" s="635"/>
      <c r="Z802" s="635"/>
    </row>
    <row r="803" spans="1:26" ht="18.75" customHeight="1">
      <c r="A803" s="635"/>
      <c r="B803" s="635"/>
      <c r="C803" s="635"/>
      <c r="D803" s="635"/>
      <c r="E803" s="635"/>
      <c r="F803" s="635"/>
      <c r="G803" s="635"/>
      <c r="H803" s="635"/>
      <c r="I803" s="635"/>
      <c r="J803" s="635"/>
      <c r="K803" s="635"/>
      <c r="L803" s="635"/>
      <c r="M803" s="635"/>
      <c r="N803" s="635"/>
      <c r="O803" s="635"/>
      <c r="P803" s="635"/>
      <c r="Q803" s="635"/>
      <c r="R803" s="635"/>
      <c r="S803" s="635"/>
      <c r="T803" s="635"/>
      <c r="U803" s="635"/>
      <c r="V803" s="635"/>
      <c r="W803" s="635"/>
      <c r="X803" s="635"/>
      <c r="Y803" s="635"/>
      <c r="Z803" s="635"/>
    </row>
    <row r="804" spans="1:26" ht="18.75" customHeight="1">
      <c r="A804" s="635"/>
      <c r="B804" s="635"/>
      <c r="C804" s="635"/>
      <c r="D804" s="635"/>
      <c r="E804" s="635"/>
      <c r="F804" s="635"/>
      <c r="G804" s="635"/>
      <c r="H804" s="635"/>
      <c r="I804" s="635"/>
      <c r="J804" s="635"/>
      <c r="K804" s="635"/>
      <c r="L804" s="635"/>
      <c r="M804" s="635"/>
      <c r="N804" s="635"/>
      <c r="O804" s="635"/>
      <c r="P804" s="635"/>
      <c r="Q804" s="635"/>
      <c r="R804" s="635"/>
      <c r="S804" s="635"/>
      <c r="T804" s="635"/>
      <c r="U804" s="635"/>
      <c r="V804" s="635"/>
      <c r="W804" s="635"/>
      <c r="X804" s="635"/>
      <c r="Y804" s="635"/>
      <c r="Z804" s="635"/>
    </row>
    <row r="805" spans="1:26" ht="18.75" customHeight="1">
      <c r="A805" s="635"/>
      <c r="B805" s="635"/>
      <c r="C805" s="635"/>
      <c r="D805" s="635"/>
      <c r="E805" s="635"/>
      <c r="F805" s="635"/>
      <c r="G805" s="635"/>
      <c r="H805" s="635"/>
      <c r="I805" s="635"/>
      <c r="J805" s="635"/>
      <c r="K805" s="635"/>
      <c r="L805" s="635"/>
      <c r="M805" s="635"/>
      <c r="N805" s="635"/>
      <c r="O805" s="635"/>
      <c r="P805" s="635"/>
      <c r="Q805" s="635"/>
      <c r="R805" s="635"/>
      <c r="S805" s="635"/>
      <c r="T805" s="635"/>
      <c r="U805" s="635"/>
      <c r="V805" s="635"/>
      <c r="W805" s="635"/>
      <c r="X805" s="635"/>
      <c r="Y805" s="635"/>
      <c r="Z805" s="635"/>
    </row>
    <row r="806" spans="1:26" ht="18.75" customHeight="1">
      <c r="A806" s="635"/>
      <c r="B806" s="635"/>
      <c r="C806" s="635"/>
      <c r="D806" s="635"/>
      <c r="E806" s="635"/>
      <c r="F806" s="635"/>
      <c r="G806" s="635"/>
      <c r="H806" s="635"/>
      <c r="I806" s="635"/>
      <c r="J806" s="635"/>
      <c r="K806" s="635"/>
      <c r="L806" s="635"/>
      <c r="M806" s="635"/>
      <c r="N806" s="635"/>
      <c r="O806" s="635"/>
      <c r="P806" s="635"/>
      <c r="Q806" s="635"/>
      <c r="R806" s="635"/>
      <c r="S806" s="635"/>
      <c r="T806" s="635"/>
      <c r="U806" s="635"/>
      <c r="V806" s="635"/>
      <c r="W806" s="635"/>
      <c r="X806" s="635"/>
      <c r="Y806" s="635"/>
      <c r="Z806" s="635"/>
    </row>
    <row r="807" spans="1:26" ht="18.75" customHeight="1">
      <c r="A807" s="635"/>
      <c r="B807" s="635"/>
      <c r="C807" s="635"/>
      <c r="D807" s="635"/>
      <c r="E807" s="635"/>
      <c r="F807" s="635"/>
      <c r="G807" s="635"/>
      <c r="H807" s="635"/>
      <c r="I807" s="635"/>
      <c r="J807" s="635"/>
      <c r="K807" s="635"/>
      <c r="L807" s="635"/>
      <c r="M807" s="635"/>
      <c r="N807" s="635"/>
      <c r="O807" s="635"/>
      <c r="P807" s="635"/>
      <c r="Q807" s="635"/>
      <c r="R807" s="635"/>
      <c r="S807" s="635"/>
      <c r="T807" s="635"/>
      <c r="U807" s="635"/>
      <c r="V807" s="635"/>
      <c r="W807" s="635"/>
      <c r="X807" s="635"/>
      <c r="Y807" s="635"/>
      <c r="Z807" s="635"/>
    </row>
    <row r="808" spans="1:26" ht="18.75" customHeight="1">
      <c r="A808" s="635"/>
      <c r="B808" s="635"/>
      <c r="C808" s="635"/>
      <c r="D808" s="635"/>
      <c r="E808" s="635"/>
      <c r="F808" s="635"/>
      <c r="G808" s="635"/>
      <c r="H808" s="635"/>
      <c r="I808" s="635"/>
      <c r="J808" s="635"/>
      <c r="K808" s="635"/>
      <c r="L808" s="635"/>
      <c r="M808" s="635"/>
      <c r="N808" s="635"/>
      <c r="O808" s="635"/>
      <c r="P808" s="635"/>
      <c r="Q808" s="635"/>
      <c r="R808" s="635"/>
      <c r="S808" s="635"/>
      <c r="T808" s="635"/>
      <c r="U808" s="635"/>
      <c r="V808" s="635"/>
      <c r="W808" s="635"/>
      <c r="X808" s="635"/>
      <c r="Y808" s="635"/>
      <c r="Z808" s="635"/>
    </row>
    <row r="809" spans="1:26" ht="18.75" customHeight="1">
      <c r="A809" s="635"/>
      <c r="B809" s="635"/>
      <c r="C809" s="635"/>
      <c r="D809" s="635"/>
      <c r="E809" s="635"/>
      <c r="F809" s="635"/>
      <c r="G809" s="635"/>
      <c r="H809" s="635"/>
      <c r="I809" s="635"/>
      <c r="J809" s="635"/>
      <c r="K809" s="635"/>
      <c r="L809" s="635"/>
      <c r="M809" s="635"/>
      <c r="N809" s="635"/>
      <c r="O809" s="635"/>
      <c r="P809" s="635"/>
      <c r="Q809" s="635"/>
      <c r="R809" s="635"/>
      <c r="S809" s="635"/>
      <c r="T809" s="635"/>
      <c r="U809" s="635"/>
      <c r="V809" s="635"/>
      <c r="W809" s="635"/>
      <c r="X809" s="635"/>
      <c r="Y809" s="635"/>
      <c r="Z809" s="635"/>
    </row>
    <row r="810" spans="1:26" ht="18.75" customHeight="1">
      <c r="A810" s="635"/>
      <c r="B810" s="635"/>
      <c r="C810" s="635"/>
      <c r="D810" s="635"/>
      <c r="E810" s="635"/>
      <c r="F810" s="635"/>
      <c r="G810" s="635"/>
      <c r="H810" s="635"/>
      <c r="I810" s="635"/>
      <c r="J810" s="635"/>
      <c r="K810" s="635"/>
      <c r="L810" s="635"/>
      <c r="M810" s="635"/>
      <c r="N810" s="635"/>
      <c r="O810" s="635"/>
      <c r="P810" s="635"/>
      <c r="Q810" s="635"/>
      <c r="R810" s="635"/>
      <c r="S810" s="635"/>
      <c r="T810" s="635"/>
      <c r="U810" s="635"/>
      <c r="V810" s="635"/>
      <c r="W810" s="635"/>
      <c r="X810" s="635"/>
      <c r="Y810" s="635"/>
      <c r="Z810" s="635"/>
    </row>
    <row r="811" spans="1:26" ht="18.75" customHeight="1">
      <c r="A811" s="635"/>
      <c r="B811" s="635"/>
      <c r="C811" s="635"/>
      <c r="D811" s="635"/>
      <c r="E811" s="635"/>
      <c r="F811" s="635"/>
      <c r="G811" s="635"/>
      <c r="H811" s="635"/>
      <c r="I811" s="635"/>
      <c r="J811" s="635"/>
      <c r="K811" s="635"/>
      <c r="L811" s="635"/>
      <c r="M811" s="635"/>
      <c r="N811" s="635"/>
      <c r="O811" s="635"/>
      <c r="P811" s="635"/>
      <c r="Q811" s="635"/>
      <c r="R811" s="635"/>
      <c r="S811" s="635"/>
      <c r="T811" s="635"/>
      <c r="U811" s="635"/>
      <c r="V811" s="635"/>
      <c r="W811" s="635"/>
      <c r="X811" s="635"/>
      <c r="Y811" s="635"/>
      <c r="Z811" s="635"/>
    </row>
    <row r="812" spans="1:26" ht="18.75" customHeight="1">
      <c r="A812" s="635"/>
      <c r="B812" s="635"/>
      <c r="C812" s="635"/>
      <c r="D812" s="635"/>
      <c r="E812" s="635"/>
      <c r="F812" s="635"/>
      <c r="G812" s="635"/>
      <c r="H812" s="635"/>
      <c r="I812" s="635"/>
      <c r="J812" s="635"/>
      <c r="K812" s="635"/>
      <c r="L812" s="635"/>
      <c r="M812" s="635"/>
      <c r="N812" s="635"/>
      <c r="O812" s="635"/>
      <c r="P812" s="635"/>
      <c r="Q812" s="635"/>
      <c r="R812" s="635"/>
      <c r="S812" s="635"/>
      <c r="T812" s="635"/>
      <c r="U812" s="635"/>
      <c r="V812" s="635"/>
      <c r="W812" s="635"/>
      <c r="X812" s="635"/>
      <c r="Y812" s="635"/>
      <c r="Z812" s="635"/>
    </row>
    <row r="813" spans="1:26" ht="18.75" customHeight="1">
      <c r="A813" s="635"/>
      <c r="B813" s="635"/>
      <c r="C813" s="635"/>
      <c r="D813" s="635"/>
      <c r="E813" s="635"/>
      <c r="F813" s="635"/>
      <c r="G813" s="635"/>
      <c r="H813" s="635"/>
      <c r="I813" s="635"/>
      <c r="J813" s="635"/>
      <c r="K813" s="635"/>
      <c r="L813" s="635"/>
      <c r="M813" s="635"/>
      <c r="N813" s="635"/>
      <c r="O813" s="635"/>
      <c r="P813" s="635"/>
      <c r="Q813" s="635"/>
      <c r="R813" s="635"/>
      <c r="S813" s="635"/>
      <c r="T813" s="635"/>
      <c r="U813" s="635"/>
      <c r="V813" s="635"/>
      <c r="W813" s="635"/>
      <c r="X813" s="635"/>
      <c r="Y813" s="635"/>
      <c r="Z813" s="635"/>
    </row>
    <row r="814" spans="1:26" ht="18.75" customHeight="1">
      <c r="A814" s="635"/>
      <c r="B814" s="635"/>
      <c r="C814" s="635"/>
      <c r="D814" s="635"/>
      <c r="E814" s="635"/>
      <c r="F814" s="635"/>
      <c r="G814" s="635"/>
      <c r="H814" s="635"/>
      <c r="I814" s="635"/>
      <c r="J814" s="635"/>
      <c r="K814" s="635"/>
      <c r="L814" s="635"/>
      <c r="M814" s="635"/>
      <c r="N814" s="635"/>
      <c r="O814" s="635"/>
      <c r="P814" s="635"/>
      <c r="Q814" s="635"/>
      <c r="R814" s="635"/>
      <c r="S814" s="635"/>
      <c r="T814" s="635"/>
      <c r="U814" s="635"/>
      <c r="V814" s="635"/>
      <c r="W814" s="635"/>
      <c r="X814" s="635"/>
      <c r="Y814" s="635"/>
      <c r="Z814" s="635"/>
    </row>
    <row r="815" spans="1:26" ht="18.75" customHeight="1">
      <c r="A815" s="635"/>
      <c r="B815" s="635"/>
      <c r="C815" s="635"/>
      <c r="D815" s="635"/>
      <c r="E815" s="635"/>
      <c r="F815" s="635"/>
      <c r="G815" s="635"/>
      <c r="H815" s="635"/>
      <c r="I815" s="635"/>
      <c r="J815" s="635"/>
      <c r="K815" s="635"/>
      <c r="L815" s="635"/>
      <c r="M815" s="635"/>
      <c r="N815" s="635"/>
      <c r="O815" s="635"/>
      <c r="P815" s="635"/>
      <c r="Q815" s="635"/>
      <c r="R815" s="635"/>
      <c r="S815" s="635"/>
      <c r="T815" s="635"/>
      <c r="U815" s="635"/>
      <c r="V815" s="635"/>
      <c r="W815" s="635"/>
      <c r="X815" s="635"/>
      <c r="Y815" s="635"/>
      <c r="Z815" s="635"/>
    </row>
    <row r="816" spans="1:26" ht="18.75" customHeight="1">
      <c r="A816" s="635"/>
      <c r="B816" s="635"/>
      <c r="C816" s="635"/>
      <c r="D816" s="635"/>
      <c r="E816" s="635"/>
      <c r="F816" s="635"/>
      <c r="G816" s="635"/>
      <c r="H816" s="635"/>
      <c r="I816" s="635"/>
      <c r="J816" s="635"/>
      <c r="K816" s="635"/>
      <c r="L816" s="635"/>
      <c r="M816" s="635"/>
      <c r="N816" s="635"/>
      <c r="O816" s="635"/>
      <c r="P816" s="635"/>
      <c r="Q816" s="635"/>
      <c r="R816" s="635"/>
      <c r="S816" s="635"/>
      <c r="T816" s="635"/>
      <c r="U816" s="635"/>
      <c r="V816" s="635"/>
      <c r="W816" s="635"/>
      <c r="X816" s="635"/>
      <c r="Y816" s="635"/>
      <c r="Z816" s="635"/>
    </row>
    <row r="817" spans="1:26" ht="18.75" customHeight="1">
      <c r="A817" s="635"/>
      <c r="B817" s="635"/>
      <c r="C817" s="635"/>
      <c r="D817" s="635"/>
      <c r="E817" s="635"/>
      <c r="F817" s="635"/>
      <c r="G817" s="635"/>
      <c r="H817" s="635"/>
      <c r="I817" s="635"/>
      <c r="J817" s="635"/>
      <c r="K817" s="635"/>
      <c r="L817" s="635"/>
      <c r="M817" s="635"/>
      <c r="N817" s="635"/>
      <c r="O817" s="635"/>
      <c r="P817" s="635"/>
      <c r="Q817" s="635"/>
      <c r="R817" s="635"/>
      <c r="S817" s="635"/>
      <c r="T817" s="635"/>
      <c r="U817" s="635"/>
      <c r="V817" s="635"/>
      <c r="W817" s="635"/>
      <c r="X817" s="635"/>
      <c r="Y817" s="635"/>
      <c r="Z817" s="635"/>
    </row>
    <row r="818" spans="1:26" ht="18.75" customHeight="1">
      <c r="A818" s="635"/>
      <c r="B818" s="635"/>
      <c r="C818" s="635"/>
      <c r="D818" s="635"/>
      <c r="E818" s="635"/>
      <c r="F818" s="635"/>
      <c r="G818" s="635"/>
      <c r="H818" s="635"/>
      <c r="I818" s="635"/>
      <c r="J818" s="635"/>
      <c r="K818" s="635"/>
      <c r="L818" s="635"/>
      <c r="M818" s="635"/>
      <c r="N818" s="635"/>
      <c r="O818" s="635"/>
      <c r="P818" s="635"/>
      <c r="Q818" s="635"/>
      <c r="R818" s="635"/>
      <c r="S818" s="635"/>
      <c r="T818" s="635"/>
      <c r="U818" s="635"/>
      <c r="V818" s="635"/>
      <c r="W818" s="635"/>
      <c r="X818" s="635"/>
      <c r="Y818" s="635"/>
      <c r="Z818" s="635"/>
    </row>
    <row r="819" spans="1:26" ht="18.75" customHeight="1">
      <c r="A819" s="635"/>
      <c r="B819" s="635"/>
      <c r="C819" s="635"/>
      <c r="D819" s="635"/>
      <c r="E819" s="635"/>
      <c r="F819" s="635"/>
      <c r="G819" s="635"/>
      <c r="H819" s="635"/>
      <c r="I819" s="635"/>
      <c r="J819" s="635"/>
      <c r="K819" s="635"/>
      <c r="L819" s="635"/>
      <c r="M819" s="635"/>
      <c r="N819" s="635"/>
      <c r="O819" s="635"/>
      <c r="P819" s="635"/>
      <c r="Q819" s="635"/>
      <c r="R819" s="635"/>
      <c r="S819" s="635"/>
      <c r="T819" s="635"/>
      <c r="U819" s="635"/>
      <c r="V819" s="635"/>
      <c r="W819" s="635"/>
      <c r="X819" s="635"/>
      <c r="Y819" s="635"/>
      <c r="Z819" s="635"/>
    </row>
    <row r="820" spans="1:26" ht="18.75" customHeight="1">
      <c r="A820" s="635"/>
      <c r="B820" s="635"/>
      <c r="C820" s="635"/>
      <c r="D820" s="635"/>
      <c r="E820" s="635"/>
      <c r="F820" s="635"/>
      <c r="G820" s="635"/>
      <c r="H820" s="635"/>
      <c r="I820" s="635"/>
      <c r="J820" s="635"/>
      <c r="K820" s="635"/>
      <c r="L820" s="635"/>
      <c r="M820" s="635"/>
      <c r="N820" s="635"/>
      <c r="O820" s="635"/>
      <c r="P820" s="635"/>
      <c r="Q820" s="635"/>
      <c r="R820" s="635"/>
      <c r="S820" s="635"/>
      <c r="T820" s="635"/>
      <c r="U820" s="635"/>
      <c r="V820" s="635"/>
      <c r="W820" s="635"/>
      <c r="X820" s="635"/>
      <c r="Y820" s="635"/>
      <c r="Z820" s="635"/>
    </row>
    <row r="821" spans="1:26" ht="18.75" customHeight="1">
      <c r="A821" s="635"/>
      <c r="B821" s="635"/>
      <c r="C821" s="635"/>
      <c r="D821" s="635"/>
      <c r="E821" s="635"/>
      <c r="F821" s="635"/>
      <c r="G821" s="635"/>
      <c r="H821" s="635"/>
      <c r="I821" s="635"/>
      <c r="J821" s="635"/>
      <c r="K821" s="635"/>
      <c r="L821" s="635"/>
      <c r="M821" s="635"/>
      <c r="N821" s="635"/>
      <c r="O821" s="635"/>
      <c r="P821" s="635"/>
      <c r="Q821" s="635"/>
      <c r="R821" s="635"/>
      <c r="S821" s="635"/>
      <c r="T821" s="635"/>
      <c r="U821" s="635"/>
      <c r="V821" s="635"/>
      <c r="W821" s="635"/>
      <c r="X821" s="635"/>
      <c r="Y821" s="635"/>
      <c r="Z821" s="635"/>
    </row>
    <row r="822" spans="1:26" ht="18.75" customHeight="1">
      <c r="A822" s="635"/>
      <c r="B822" s="635"/>
      <c r="C822" s="635"/>
      <c r="D822" s="635"/>
      <c r="E822" s="635"/>
      <c r="F822" s="635"/>
      <c r="G822" s="635"/>
      <c r="H822" s="635"/>
      <c r="I822" s="635"/>
      <c r="J822" s="635"/>
      <c r="K822" s="635"/>
      <c r="L822" s="635"/>
      <c r="M822" s="635"/>
      <c r="N822" s="635"/>
      <c r="O822" s="635"/>
      <c r="P822" s="635"/>
      <c r="Q822" s="635"/>
      <c r="R822" s="635"/>
      <c r="S822" s="635"/>
      <c r="T822" s="635"/>
      <c r="U822" s="635"/>
      <c r="V822" s="635"/>
      <c r="W822" s="635"/>
      <c r="X822" s="635"/>
      <c r="Y822" s="635"/>
      <c r="Z822" s="635"/>
    </row>
    <row r="823" spans="1:26" ht="18.75" customHeight="1">
      <c r="A823" s="635"/>
      <c r="B823" s="635"/>
      <c r="C823" s="635"/>
      <c r="D823" s="635"/>
      <c r="E823" s="635"/>
      <c r="F823" s="635"/>
      <c r="G823" s="635"/>
      <c r="H823" s="635"/>
      <c r="I823" s="635"/>
      <c r="J823" s="635"/>
      <c r="K823" s="635"/>
      <c r="L823" s="635"/>
      <c r="M823" s="635"/>
      <c r="N823" s="635"/>
      <c r="O823" s="635"/>
      <c r="P823" s="635"/>
      <c r="Q823" s="635"/>
      <c r="R823" s="635"/>
      <c r="S823" s="635"/>
      <c r="T823" s="635"/>
      <c r="U823" s="635"/>
      <c r="V823" s="635"/>
      <c r="W823" s="635"/>
      <c r="X823" s="635"/>
      <c r="Y823" s="635"/>
      <c r="Z823" s="635"/>
    </row>
    <row r="824" spans="1:26" ht="18.75" customHeight="1">
      <c r="A824" s="635"/>
      <c r="B824" s="635"/>
      <c r="C824" s="635"/>
      <c r="D824" s="635"/>
      <c r="E824" s="635"/>
      <c r="F824" s="635"/>
      <c r="G824" s="635"/>
      <c r="H824" s="635"/>
      <c r="I824" s="635"/>
      <c r="J824" s="635"/>
      <c r="K824" s="635"/>
      <c r="L824" s="635"/>
      <c r="M824" s="635"/>
      <c r="N824" s="635"/>
      <c r="O824" s="635"/>
      <c r="P824" s="635"/>
      <c r="Q824" s="635"/>
      <c r="R824" s="635"/>
      <c r="S824" s="635"/>
      <c r="T824" s="635"/>
      <c r="U824" s="635"/>
      <c r="V824" s="635"/>
      <c r="W824" s="635"/>
      <c r="X824" s="635"/>
      <c r="Y824" s="635"/>
      <c r="Z824" s="635"/>
    </row>
    <row r="825" spans="1:26" ht="18.75" customHeight="1">
      <c r="A825" s="635"/>
      <c r="B825" s="635"/>
      <c r="C825" s="635"/>
      <c r="D825" s="635"/>
      <c r="E825" s="635"/>
      <c r="F825" s="635"/>
      <c r="G825" s="635"/>
      <c r="H825" s="635"/>
      <c r="I825" s="635"/>
      <c r="J825" s="635"/>
      <c r="K825" s="635"/>
      <c r="L825" s="635"/>
      <c r="M825" s="635"/>
      <c r="N825" s="635"/>
      <c r="O825" s="635"/>
      <c r="P825" s="635"/>
      <c r="Q825" s="635"/>
      <c r="R825" s="635"/>
      <c r="S825" s="635"/>
      <c r="T825" s="635"/>
      <c r="U825" s="635"/>
      <c r="V825" s="635"/>
      <c r="W825" s="635"/>
      <c r="X825" s="635"/>
      <c r="Y825" s="635"/>
      <c r="Z825" s="635"/>
    </row>
    <row r="826" spans="1:26" ht="18.75" customHeight="1">
      <c r="A826" s="635"/>
      <c r="B826" s="635"/>
      <c r="C826" s="635"/>
      <c r="D826" s="635"/>
      <c r="E826" s="635"/>
      <c r="F826" s="635"/>
      <c r="G826" s="635"/>
      <c r="H826" s="635"/>
      <c r="I826" s="635"/>
      <c r="J826" s="635"/>
      <c r="K826" s="635"/>
      <c r="L826" s="635"/>
      <c r="M826" s="635"/>
      <c r="N826" s="635"/>
      <c r="O826" s="635"/>
      <c r="P826" s="635"/>
      <c r="Q826" s="635"/>
      <c r="R826" s="635"/>
      <c r="S826" s="635"/>
      <c r="T826" s="635"/>
      <c r="U826" s="635"/>
      <c r="V826" s="635"/>
      <c r="W826" s="635"/>
      <c r="X826" s="635"/>
      <c r="Y826" s="635"/>
      <c r="Z826" s="635"/>
    </row>
    <row r="827" spans="1:26" ht="18.75" customHeight="1">
      <c r="A827" s="635"/>
      <c r="B827" s="635"/>
      <c r="C827" s="635"/>
      <c r="D827" s="635"/>
      <c r="E827" s="635"/>
      <c r="F827" s="635"/>
      <c r="G827" s="635"/>
      <c r="H827" s="635"/>
      <c r="I827" s="635"/>
      <c r="J827" s="635"/>
      <c r="K827" s="635"/>
      <c r="L827" s="635"/>
      <c r="M827" s="635"/>
      <c r="N827" s="635"/>
      <c r="O827" s="635"/>
      <c r="P827" s="635"/>
      <c r="Q827" s="635"/>
      <c r="R827" s="635"/>
      <c r="S827" s="635"/>
      <c r="T827" s="635"/>
      <c r="U827" s="635"/>
      <c r="V827" s="635"/>
      <c r="W827" s="635"/>
      <c r="X827" s="635"/>
      <c r="Y827" s="635"/>
      <c r="Z827" s="635"/>
    </row>
    <row r="828" spans="1:26" ht="18.75" customHeight="1">
      <c r="A828" s="635"/>
      <c r="B828" s="635"/>
      <c r="C828" s="635"/>
      <c r="D828" s="635"/>
      <c r="E828" s="635"/>
      <c r="F828" s="635"/>
      <c r="G828" s="635"/>
      <c r="H828" s="635"/>
      <c r="I828" s="635"/>
      <c r="J828" s="635"/>
      <c r="K828" s="635"/>
      <c r="L828" s="635"/>
      <c r="M828" s="635"/>
      <c r="N828" s="635"/>
      <c r="O828" s="635"/>
      <c r="P828" s="635"/>
      <c r="Q828" s="635"/>
      <c r="R828" s="635"/>
      <c r="S828" s="635"/>
      <c r="T828" s="635"/>
      <c r="U828" s="635"/>
      <c r="V828" s="635"/>
      <c r="W828" s="635"/>
      <c r="X828" s="635"/>
      <c r="Y828" s="635"/>
      <c r="Z828" s="635"/>
    </row>
    <row r="829" spans="1:26" ht="18.75" customHeight="1">
      <c r="A829" s="635"/>
      <c r="B829" s="635"/>
      <c r="C829" s="635"/>
      <c r="D829" s="635"/>
      <c r="E829" s="635"/>
      <c r="F829" s="635"/>
      <c r="G829" s="635"/>
      <c r="H829" s="635"/>
      <c r="I829" s="635"/>
      <c r="J829" s="635"/>
      <c r="K829" s="635"/>
      <c r="L829" s="635"/>
      <c r="M829" s="635"/>
      <c r="N829" s="635"/>
      <c r="O829" s="635"/>
      <c r="P829" s="635"/>
      <c r="Q829" s="635"/>
      <c r="R829" s="635"/>
      <c r="S829" s="635"/>
      <c r="T829" s="635"/>
      <c r="U829" s="635"/>
      <c r="V829" s="635"/>
      <c r="W829" s="635"/>
      <c r="X829" s="635"/>
      <c r="Y829" s="635"/>
      <c r="Z829" s="635"/>
    </row>
    <row r="830" spans="1:26" ht="18.75" customHeight="1">
      <c r="A830" s="635"/>
      <c r="B830" s="635"/>
      <c r="C830" s="635"/>
      <c r="D830" s="635"/>
      <c r="E830" s="635"/>
      <c r="F830" s="635"/>
      <c r="G830" s="635"/>
      <c r="H830" s="635"/>
      <c r="I830" s="635"/>
      <c r="J830" s="635"/>
      <c r="K830" s="635"/>
      <c r="L830" s="635"/>
      <c r="M830" s="635"/>
      <c r="N830" s="635"/>
      <c r="O830" s="635"/>
      <c r="P830" s="635"/>
      <c r="Q830" s="635"/>
      <c r="R830" s="635"/>
      <c r="S830" s="635"/>
      <c r="T830" s="635"/>
      <c r="U830" s="635"/>
      <c r="V830" s="635"/>
      <c r="W830" s="635"/>
      <c r="X830" s="635"/>
      <c r="Y830" s="635"/>
      <c r="Z830" s="635"/>
    </row>
    <row r="831" spans="1:26" ht="18.75" customHeight="1">
      <c r="A831" s="635"/>
      <c r="B831" s="635"/>
      <c r="C831" s="635"/>
      <c r="D831" s="635"/>
      <c r="E831" s="635"/>
      <c r="F831" s="635"/>
      <c r="G831" s="635"/>
      <c r="H831" s="635"/>
      <c r="I831" s="635"/>
      <c r="J831" s="635"/>
      <c r="K831" s="635"/>
      <c r="L831" s="635"/>
      <c r="M831" s="635"/>
      <c r="N831" s="635"/>
      <c r="O831" s="635"/>
      <c r="P831" s="635"/>
      <c r="Q831" s="635"/>
      <c r="R831" s="635"/>
      <c r="S831" s="635"/>
      <c r="T831" s="635"/>
      <c r="U831" s="635"/>
      <c r="V831" s="635"/>
      <c r="W831" s="635"/>
      <c r="X831" s="635"/>
      <c r="Y831" s="635"/>
      <c r="Z831" s="635"/>
    </row>
    <row r="832" spans="1:26" ht="18.75" customHeight="1">
      <c r="A832" s="635"/>
      <c r="B832" s="635"/>
      <c r="C832" s="635"/>
      <c r="D832" s="635"/>
      <c r="E832" s="635"/>
      <c r="F832" s="635"/>
      <c r="G832" s="635"/>
      <c r="H832" s="635"/>
      <c r="I832" s="635"/>
      <c r="J832" s="635"/>
      <c r="K832" s="635"/>
      <c r="L832" s="635"/>
      <c r="M832" s="635"/>
      <c r="N832" s="635"/>
      <c r="O832" s="635"/>
      <c r="P832" s="635"/>
      <c r="Q832" s="635"/>
      <c r="R832" s="635"/>
      <c r="S832" s="635"/>
      <c r="T832" s="635"/>
      <c r="U832" s="635"/>
      <c r="V832" s="635"/>
      <c r="W832" s="635"/>
      <c r="X832" s="635"/>
      <c r="Y832" s="635"/>
      <c r="Z832" s="635"/>
    </row>
    <row r="833" spans="1:26" ht="18.75" customHeight="1">
      <c r="A833" s="635"/>
      <c r="B833" s="635"/>
      <c r="C833" s="635"/>
      <c r="D833" s="635"/>
      <c r="E833" s="635"/>
      <c r="F833" s="635"/>
      <c r="G833" s="635"/>
      <c r="H833" s="635"/>
      <c r="I833" s="635"/>
      <c r="J833" s="635"/>
      <c r="K833" s="635"/>
      <c r="L833" s="635"/>
      <c r="M833" s="635"/>
      <c r="N833" s="635"/>
      <c r="O833" s="635"/>
      <c r="P833" s="635"/>
      <c r="Q833" s="635"/>
      <c r="R833" s="635"/>
      <c r="S833" s="635"/>
      <c r="T833" s="635"/>
      <c r="U833" s="635"/>
      <c r="V833" s="635"/>
      <c r="W833" s="635"/>
      <c r="X833" s="635"/>
      <c r="Y833" s="635"/>
      <c r="Z833" s="635"/>
    </row>
    <row r="834" spans="1:26" ht="18.75" customHeight="1">
      <c r="A834" s="635"/>
      <c r="B834" s="635"/>
      <c r="C834" s="635"/>
      <c r="D834" s="635"/>
      <c r="E834" s="635"/>
      <c r="F834" s="635"/>
      <c r="G834" s="635"/>
      <c r="H834" s="635"/>
      <c r="I834" s="635"/>
      <c r="J834" s="635"/>
      <c r="K834" s="635"/>
      <c r="L834" s="635"/>
      <c r="M834" s="635"/>
      <c r="N834" s="635"/>
      <c r="O834" s="635"/>
      <c r="P834" s="635"/>
      <c r="Q834" s="635"/>
      <c r="R834" s="635"/>
      <c r="S834" s="635"/>
      <c r="T834" s="635"/>
      <c r="U834" s="635"/>
      <c r="V834" s="635"/>
      <c r="W834" s="635"/>
      <c r="X834" s="635"/>
      <c r="Y834" s="635"/>
      <c r="Z834" s="635"/>
    </row>
    <row r="835" spans="1:26" ht="18.75" customHeight="1">
      <c r="A835" s="635"/>
      <c r="B835" s="635"/>
      <c r="C835" s="635"/>
      <c r="D835" s="635"/>
      <c r="E835" s="635"/>
      <c r="F835" s="635"/>
      <c r="G835" s="635"/>
      <c r="H835" s="635"/>
      <c r="I835" s="635"/>
      <c r="J835" s="635"/>
      <c r="K835" s="635"/>
      <c r="L835" s="635"/>
      <c r="M835" s="635"/>
      <c r="N835" s="635"/>
      <c r="O835" s="635"/>
      <c r="P835" s="635"/>
      <c r="Q835" s="635"/>
      <c r="R835" s="635"/>
      <c r="S835" s="635"/>
      <c r="T835" s="635"/>
      <c r="U835" s="635"/>
      <c r="V835" s="635"/>
      <c r="W835" s="635"/>
      <c r="X835" s="635"/>
      <c r="Y835" s="635"/>
      <c r="Z835" s="635"/>
    </row>
    <row r="836" spans="1:26" ht="18.75" customHeight="1">
      <c r="A836" s="635"/>
      <c r="B836" s="635"/>
      <c r="C836" s="635"/>
      <c r="D836" s="635"/>
      <c r="E836" s="635"/>
      <c r="F836" s="635"/>
      <c r="G836" s="635"/>
      <c r="H836" s="635"/>
      <c r="I836" s="635"/>
      <c r="J836" s="635"/>
      <c r="K836" s="635"/>
      <c r="L836" s="635"/>
      <c r="M836" s="635"/>
      <c r="N836" s="635"/>
      <c r="O836" s="635"/>
      <c r="P836" s="635"/>
      <c r="Q836" s="635"/>
      <c r="R836" s="635"/>
      <c r="S836" s="635"/>
      <c r="T836" s="635"/>
      <c r="U836" s="635"/>
      <c r="V836" s="635"/>
      <c r="W836" s="635"/>
      <c r="X836" s="635"/>
      <c r="Y836" s="635"/>
      <c r="Z836" s="635"/>
    </row>
    <row r="837" spans="1:26" ht="18.75" customHeight="1">
      <c r="A837" s="635"/>
      <c r="B837" s="635"/>
      <c r="C837" s="635"/>
      <c r="D837" s="635"/>
      <c r="E837" s="635"/>
      <c r="F837" s="635"/>
      <c r="G837" s="635"/>
      <c r="H837" s="635"/>
      <c r="I837" s="635"/>
      <c r="J837" s="635"/>
      <c r="K837" s="635"/>
      <c r="L837" s="635"/>
      <c r="M837" s="635"/>
      <c r="N837" s="635"/>
      <c r="O837" s="635"/>
      <c r="P837" s="635"/>
      <c r="Q837" s="635"/>
      <c r="R837" s="635"/>
      <c r="S837" s="635"/>
      <c r="T837" s="635"/>
      <c r="U837" s="635"/>
      <c r="V837" s="635"/>
      <c r="W837" s="635"/>
      <c r="X837" s="635"/>
      <c r="Y837" s="635"/>
      <c r="Z837" s="635"/>
    </row>
    <row r="838" spans="1:26" ht="18.75" customHeight="1">
      <c r="A838" s="635"/>
      <c r="B838" s="635"/>
      <c r="C838" s="635"/>
      <c r="D838" s="635"/>
      <c r="E838" s="635"/>
      <c r="F838" s="635"/>
      <c r="G838" s="635"/>
      <c r="H838" s="635"/>
      <c r="I838" s="635"/>
      <c r="J838" s="635"/>
      <c r="K838" s="635"/>
      <c r="L838" s="635"/>
      <c r="M838" s="635"/>
      <c r="N838" s="635"/>
      <c r="O838" s="635"/>
      <c r="P838" s="635"/>
      <c r="Q838" s="635"/>
      <c r="R838" s="635"/>
      <c r="S838" s="635"/>
      <c r="T838" s="635"/>
      <c r="U838" s="635"/>
      <c r="V838" s="635"/>
      <c r="W838" s="635"/>
      <c r="X838" s="635"/>
      <c r="Y838" s="635"/>
      <c r="Z838" s="635"/>
    </row>
    <row r="839" spans="1:26" ht="18.75" customHeight="1">
      <c r="A839" s="635"/>
      <c r="B839" s="635"/>
      <c r="C839" s="635"/>
      <c r="D839" s="635"/>
      <c r="E839" s="635"/>
      <c r="F839" s="635"/>
      <c r="G839" s="635"/>
      <c r="H839" s="635"/>
      <c r="I839" s="635"/>
      <c r="J839" s="635"/>
      <c r="K839" s="635"/>
      <c r="L839" s="635"/>
      <c r="M839" s="635"/>
      <c r="N839" s="635"/>
      <c r="O839" s="635"/>
      <c r="P839" s="635"/>
      <c r="Q839" s="635"/>
      <c r="R839" s="635"/>
      <c r="S839" s="635"/>
      <c r="T839" s="635"/>
      <c r="U839" s="635"/>
      <c r="V839" s="635"/>
      <c r="W839" s="635"/>
      <c r="X839" s="635"/>
      <c r="Y839" s="635"/>
      <c r="Z839" s="635"/>
    </row>
    <row r="840" spans="1:26" ht="18.75" customHeight="1">
      <c r="A840" s="635"/>
      <c r="B840" s="635"/>
      <c r="C840" s="635"/>
      <c r="D840" s="635"/>
      <c r="E840" s="635"/>
      <c r="F840" s="635"/>
      <c r="G840" s="635"/>
      <c r="H840" s="635"/>
      <c r="I840" s="635"/>
      <c r="J840" s="635"/>
      <c r="K840" s="635"/>
      <c r="L840" s="635"/>
      <c r="M840" s="635"/>
      <c r="N840" s="635"/>
      <c r="O840" s="635"/>
      <c r="P840" s="635"/>
      <c r="Q840" s="635"/>
      <c r="R840" s="635"/>
      <c r="S840" s="635"/>
      <c r="T840" s="635"/>
      <c r="U840" s="635"/>
      <c r="V840" s="635"/>
      <c r="W840" s="635"/>
      <c r="X840" s="635"/>
      <c r="Y840" s="635"/>
      <c r="Z840" s="635"/>
    </row>
    <row r="841" spans="1:26" ht="18.75" customHeight="1">
      <c r="A841" s="635"/>
      <c r="B841" s="635"/>
      <c r="C841" s="635"/>
      <c r="D841" s="635"/>
      <c r="E841" s="635"/>
      <c r="F841" s="635"/>
      <c r="G841" s="635"/>
      <c r="H841" s="635"/>
      <c r="I841" s="635"/>
      <c r="J841" s="635"/>
      <c r="K841" s="635"/>
      <c r="L841" s="635"/>
      <c r="M841" s="635"/>
      <c r="N841" s="635"/>
      <c r="O841" s="635"/>
      <c r="P841" s="635"/>
      <c r="Q841" s="635"/>
      <c r="R841" s="635"/>
      <c r="S841" s="635"/>
      <c r="T841" s="635"/>
      <c r="U841" s="635"/>
      <c r="V841" s="635"/>
      <c r="W841" s="635"/>
      <c r="X841" s="635"/>
      <c r="Y841" s="635"/>
      <c r="Z841" s="635"/>
    </row>
    <row r="842" spans="1:26" ht="18.75" customHeight="1">
      <c r="A842" s="635"/>
      <c r="B842" s="635"/>
      <c r="C842" s="635"/>
      <c r="D842" s="635"/>
      <c r="E842" s="635"/>
      <c r="F842" s="635"/>
      <c r="G842" s="635"/>
      <c r="H842" s="635"/>
      <c r="I842" s="635"/>
      <c r="J842" s="635"/>
      <c r="K842" s="635"/>
      <c r="L842" s="635"/>
      <c r="M842" s="635"/>
      <c r="N842" s="635"/>
      <c r="O842" s="635"/>
      <c r="P842" s="635"/>
      <c r="Q842" s="635"/>
      <c r="R842" s="635"/>
      <c r="S842" s="635"/>
      <c r="T842" s="635"/>
      <c r="U842" s="635"/>
      <c r="V842" s="635"/>
      <c r="W842" s="635"/>
      <c r="X842" s="635"/>
      <c r="Y842" s="635"/>
      <c r="Z842" s="635"/>
    </row>
    <row r="843" spans="1:26" ht="18.75" customHeight="1">
      <c r="A843" s="635"/>
      <c r="B843" s="635"/>
      <c r="C843" s="635"/>
      <c r="D843" s="635"/>
      <c r="E843" s="635"/>
      <c r="F843" s="635"/>
      <c r="G843" s="635"/>
      <c r="H843" s="635"/>
      <c r="I843" s="635"/>
      <c r="J843" s="635"/>
      <c r="K843" s="635"/>
      <c r="L843" s="635"/>
      <c r="M843" s="635"/>
      <c r="N843" s="635"/>
      <c r="O843" s="635"/>
      <c r="P843" s="635"/>
      <c r="Q843" s="635"/>
      <c r="R843" s="635"/>
      <c r="S843" s="635"/>
      <c r="T843" s="635"/>
      <c r="U843" s="635"/>
      <c r="V843" s="635"/>
      <c r="W843" s="635"/>
      <c r="X843" s="635"/>
      <c r="Y843" s="635"/>
      <c r="Z843" s="635"/>
    </row>
    <row r="844" spans="1:26" ht="18.75" customHeight="1">
      <c r="A844" s="635"/>
      <c r="B844" s="635"/>
      <c r="C844" s="635"/>
      <c r="D844" s="635"/>
      <c r="E844" s="635"/>
      <c r="F844" s="635"/>
      <c r="G844" s="635"/>
      <c r="H844" s="635"/>
      <c r="I844" s="635"/>
      <c r="J844" s="635"/>
      <c r="K844" s="635"/>
      <c r="L844" s="635"/>
      <c r="M844" s="635"/>
      <c r="N844" s="635"/>
      <c r="O844" s="635"/>
      <c r="P844" s="635"/>
      <c r="Q844" s="635"/>
      <c r="R844" s="635"/>
      <c r="S844" s="635"/>
      <c r="T844" s="635"/>
      <c r="U844" s="635"/>
      <c r="V844" s="635"/>
      <c r="W844" s="635"/>
      <c r="X844" s="635"/>
      <c r="Y844" s="635"/>
      <c r="Z844" s="635"/>
    </row>
    <row r="845" spans="1:26" ht="18.75" customHeight="1">
      <c r="A845" s="635"/>
      <c r="B845" s="635"/>
      <c r="C845" s="635"/>
      <c r="D845" s="635"/>
      <c r="E845" s="635"/>
      <c r="F845" s="635"/>
      <c r="G845" s="635"/>
      <c r="H845" s="635"/>
      <c r="I845" s="635"/>
      <c r="J845" s="635"/>
      <c r="K845" s="635"/>
      <c r="L845" s="635"/>
      <c r="M845" s="635"/>
      <c r="N845" s="635"/>
      <c r="O845" s="635"/>
      <c r="P845" s="635"/>
      <c r="Q845" s="635"/>
      <c r="R845" s="635"/>
      <c r="S845" s="635"/>
      <c r="T845" s="635"/>
      <c r="U845" s="635"/>
      <c r="V845" s="635"/>
      <c r="W845" s="635"/>
      <c r="X845" s="635"/>
      <c r="Y845" s="635"/>
      <c r="Z845" s="635"/>
    </row>
    <row r="846" spans="1:26" ht="18.75" customHeight="1">
      <c r="A846" s="635"/>
      <c r="B846" s="635"/>
      <c r="C846" s="635"/>
      <c r="D846" s="635"/>
      <c r="E846" s="635"/>
      <c r="F846" s="635"/>
      <c r="G846" s="635"/>
      <c r="H846" s="635"/>
      <c r="I846" s="635"/>
      <c r="J846" s="635"/>
      <c r="K846" s="635"/>
      <c r="L846" s="635"/>
      <c r="M846" s="635"/>
      <c r="N846" s="635"/>
      <c r="O846" s="635"/>
      <c r="P846" s="635"/>
      <c r="Q846" s="635"/>
      <c r="R846" s="635"/>
      <c r="S846" s="635"/>
      <c r="T846" s="635"/>
      <c r="U846" s="635"/>
      <c r="V846" s="635"/>
      <c r="W846" s="635"/>
      <c r="X846" s="635"/>
      <c r="Y846" s="635"/>
      <c r="Z846" s="635"/>
    </row>
    <row r="847" spans="1:26" ht="18.75" customHeight="1">
      <c r="A847" s="635"/>
      <c r="B847" s="635"/>
      <c r="C847" s="635"/>
      <c r="D847" s="635"/>
      <c r="E847" s="635"/>
      <c r="F847" s="635"/>
      <c r="G847" s="635"/>
      <c r="H847" s="635"/>
      <c r="I847" s="635"/>
      <c r="J847" s="635"/>
      <c r="K847" s="635"/>
      <c r="L847" s="635"/>
      <c r="M847" s="635"/>
      <c r="N847" s="635"/>
      <c r="O847" s="635"/>
      <c r="P847" s="635"/>
      <c r="Q847" s="635"/>
      <c r="R847" s="635"/>
      <c r="S847" s="635"/>
      <c r="T847" s="635"/>
      <c r="U847" s="635"/>
      <c r="V847" s="635"/>
      <c r="W847" s="635"/>
      <c r="X847" s="635"/>
      <c r="Y847" s="635"/>
      <c r="Z847" s="635"/>
    </row>
    <row r="848" spans="1:26" ht="18.75" customHeight="1">
      <c r="A848" s="635"/>
      <c r="B848" s="635"/>
      <c r="C848" s="635"/>
      <c r="D848" s="635"/>
      <c r="E848" s="635"/>
      <c r="F848" s="635"/>
      <c r="G848" s="635"/>
      <c r="H848" s="635"/>
      <c r="I848" s="635"/>
      <c r="J848" s="635"/>
      <c r="K848" s="635"/>
      <c r="L848" s="635"/>
      <c r="M848" s="635"/>
      <c r="N848" s="635"/>
      <c r="O848" s="635"/>
      <c r="P848" s="635"/>
      <c r="Q848" s="635"/>
      <c r="R848" s="635"/>
      <c r="S848" s="635"/>
      <c r="T848" s="635"/>
      <c r="U848" s="635"/>
      <c r="V848" s="635"/>
      <c r="W848" s="635"/>
      <c r="X848" s="635"/>
      <c r="Y848" s="635"/>
      <c r="Z848" s="635"/>
    </row>
    <row r="849" spans="1:26" ht="18.75" customHeight="1">
      <c r="A849" s="635"/>
      <c r="B849" s="635"/>
      <c r="C849" s="635"/>
      <c r="D849" s="635"/>
      <c r="E849" s="635"/>
      <c r="F849" s="635"/>
      <c r="G849" s="635"/>
      <c r="H849" s="635"/>
      <c r="I849" s="635"/>
      <c r="J849" s="635"/>
      <c r="K849" s="635"/>
      <c r="L849" s="635"/>
      <c r="M849" s="635"/>
      <c r="N849" s="635"/>
      <c r="O849" s="635"/>
      <c r="P849" s="635"/>
      <c r="Q849" s="635"/>
      <c r="R849" s="635"/>
      <c r="S849" s="635"/>
      <c r="T849" s="635"/>
      <c r="U849" s="635"/>
      <c r="V849" s="635"/>
      <c r="W849" s="635"/>
      <c r="X849" s="635"/>
      <c r="Y849" s="635"/>
      <c r="Z849" s="635"/>
    </row>
    <row r="850" spans="1:26" ht="18.75" customHeight="1">
      <c r="A850" s="635"/>
      <c r="B850" s="635"/>
      <c r="C850" s="635"/>
      <c r="D850" s="635"/>
      <c r="E850" s="635"/>
      <c r="F850" s="635"/>
      <c r="G850" s="635"/>
      <c r="H850" s="635"/>
      <c r="I850" s="635"/>
      <c r="J850" s="635"/>
      <c r="K850" s="635"/>
      <c r="L850" s="635"/>
      <c r="M850" s="635"/>
      <c r="N850" s="635"/>
      <c r="O850" s="635"/>
      <c r="P850" s="635"/>
      <c r="Q850" s="635"/>
      <c r="R850" s="635"/>
      <c r="S850" s="635"/>
      <c r="T850" s="635"/>
      <c r="U850" s="635"/>
      <c r="V850" s="635"/>
      <c r="W850" s="635"/>
      <c r="X850" s="635"/>
      <c r="Y850" s="635"/>
      <c r="Z850" s="635"/>
    </row>
    <row r="851" spans="1:26" ht="18.75" customHeight="1">
      <c r="A851" s="635"/>
      <c r="B851" s="635"/>
      <c r="C851" s="635"/>
      <c r="D851" s="635"/>
      <c r="E851" s="635"/>
      <c r="F851" s="635"/>
      <c r="G851" s="635"/>
      <c r="H851" s="635"/>
      <c r="I851" s="635"/>
      <c r="J851" s="635"/>
      <c r="K851" s="635"/>
      <c r="L851" s="635"/>
      <c r="M851" s="635"/>
      <c r="N851" s="635"/>
      <c r="O851" s="635"/>
      <c r="P851" s="635"/>
      <c r="Q851" s="635"/>
      <c r="R851" s="635"/>
      <c r="S851" s="635"/>
      <c r="T851" s="635"/>
      <c r="U851" s="635"/>
      <c r="V851" s="635"/>
      <c r="W851" s="635"/>
      <c r="X851" s="635"/>
      <c r="Y851" s="635"/>
      <c r="Z851" s="635"/>
    </row>
    <row r="852" spans="1:26" ht="18.75" customHeight="1">
      <c r="A852" s="635"/>
      <c r="B852" s="635"/>
      <c r="C852" s="635"/>
      <c r="D852" s="635"/>
      <c r="E852" s="635"/>
      <c r="F852" s="635"/>
      <c r="G852" s="635"/>
      <c r="H852" s="635"/>
      <c r="I852" s="635"/>
      <c r="J852" s="635"/>
      <c r="K852" s="635"/>
      <c r="L852" s="635"/>
      <c r="M852" s="635"/>
      <c r="N852" s="635"/>
      <c r="O852" s="635"/>
      <c r="P852" s="635"/>
      <c r="Q852" s="635"/>
      <c r="R852" s="635"/>
      <c r="S852" s="635"/>
      <c r="T852" s="635"/>
      <c r="U852" s="635"/>
      <c r="V852" s="635"/>
      <c r="W852" s="635"/>
      <c r="X852" s="635"/>
      <c r="Y852" s="635"/>
      <c r="Z852" s="635"/>
    </row>
    <row r="853" spans="1:26" ht="18.75" customHeight="1">
      <c r="A853" s="635"/>
      <c r="B853" s="635"/>
      <c r="C853" s="635"/>
      <c r="D853" s="635"/>
      <c r="E853" s="635"/>
      <c r="F853" s="635"/>
      <c r="G853" s="635"/>
      <c r="H853" s="635"/>
      <c r="I853" s="635"/>
      <c r="J853" s="635"/>
      <c r="K853" s="635"/>
      <c r="L853" s="635"/>
      <c r="M853" s="635"/>
      <c r="N853" s="635"/>
      <c r="O853" s="635"/>
      <c r="P853" s="635"/>
      <c r="Q853" s="635"/>
      <c r="R853" s="635"/>
      <c r="S853" s="635"/>
      <c r="T853" s="635"/>
      <c r="U853" s="635"/>
      <c r="V853" s="635"/>
      <c r="W853" s="635"/>
      <c r="X853" s="635"/>
      <c r="Y853" s="635"/>
      <c r="Z853" s="635"/>
    </row>
    <row r="854" spans="1:26" ht="18.75" customHeight="1">
      <c r="A854" s="635"/>
      <c r="B854" s="635"/>
      <c r="C854" s="635"/>
      <c r="D854" s="635"/>
      <c r="E854" s="635"/>
      <c r="F854" s="635"/>
      <c r="G854" s="635"/>
      <c r="H854" s="635"/>
      <c r="I854" s="635"/>
      <c r="J854" s="635"/>
      <c r="K854" s="635"/>
      <c r="L854" s="635"/>
      <c r="M854" s="635"/>
      <c r="N854" s="635"/>
      <c r="O854" s="635"/>
      <c r="P854" s="635"/>
      <c r="Q854" s="635"/>
      <c r="R854" s="635"/>
      <c r="S854" s="635"/>
      <c r="T854" s="635"/>
      <c r="U854" s="635"/>
      <c r="V854" s="635"/>
      <c r="W854" s="635"/>
      <c r="X854" s="635"/>
      <c r="Y854" s="635"/>
      <c r="Z854" s="635"/>
    </row>
    <row r="855" spans="1:26" ht="18.75" customHeight="1">
      <c r="A855" s="635"/>
      <c r="B855" s="635"/>
      <c r="C855" s="635"/>
      <c r="D855" s="635"/>
      <c r="E855" s="635"/>
      <c r="F855" s="635"/>
      <c r="G855" s="635"/>
      <c r="H855" s="635"/>
      <c r="I855" s="635"/>
      <c r="J855" s="635"/>
      <c r="K855" s="635"/>
      <c r="L855" s="635"/>
      <c r="M855" s="635"/>
      <c r="N855" s="635"/>
      <c r="O855" s="635"/>
      <c r="P855" s="635"/>
      <c r="Q855" s="635"/>
      <c r="R855" s="635"/>
      <c r="S855" s="635"/>
      <c r="T855" s="635"/>
      <c r="U855" s="635"/>
      <c r="V855" s="635"/>
      <c r="W855" s="635"/>
      <c r="X855" s="635"/>
      <c r="Y855" s="635"/>
      <c r="Z855" s="635"/>
    </row>
    <row r="856" spans="1:26" ht="18.75" customHeight="1">
      <c r="A856" s="635"/>
      <c r="B856" s="635"/>
      <c r="C856" s="635"/>
      <c r="D856" s="635"/>
      <c r="E856" s="635"/>
      <c r="F856" s="635"/>
      <c r="G856" s="635"/>
      <c r="H856" s="635"/>
      <c r="I856" s="635"/>
      <c r="J856" s="635"/>
      <c r="K856" s="635"/>
      <c r="L856" s="635"/>
      <c r="M856" s="635"/>
      <c r="N856" s="635"/>
      <c r="O856" s="635"/>
      <c r="P856" s="635"/>
      <c r="Q856" s="635"/>
      <c r="R856" s="635"/>
      <c r="S856" s="635"/>
      <c r="T856" s="635"/>
      <c r="U856" s="635"/>
      <c r="V856" s="635"/>
      <c r="W856" s="635"/>
      <c r="X856" s="635"/>
      <c r="Y856" s="635"/>
      <c r="Z856" s="635"/>
    </row>
    <row r="857" spans="1:26" ht="18.75" customHeight="1">
      <c r="A857" s="635"/>
      <c r="B857" s="635"/>
      <c r="C857" s="635"/>
      <c r="D857" s="635"/>
      <c r="E857" s="635"/>
      <c r="F857" s="635"/>
      <c r="G857" s="635"/>
      <c r="H857" s="635"/>
      <c r="I857" s="635"/>
      <c r="J857" s="635"/>
      <c r="K857" s="635"/>
      <c r="L857" s="635"/>
      <c r="M857" s="635"/>
      <c r="N857" s="635"/>
      <c r="O857" s="635"/>
      <c r="P857" s="635"/>
      <c r="Q857" s="635"/>
      <c r="R857" s="635"/>
      <c r="S857" s="635"/>
      <c r="T857" s="635"/>
      <c r="U857" s="635"/>
      <c r="V857" s="635"/>
      <c r="W857" s="635"/>
      <c r="X857" s="635"/>
      <c r="Y857" s="635"/>
      <c r="Z857" s="635"/>
    </row>
    <row r="858" spans="1:26" ht="18.75" customHeight="1">
      <c r="A858" s="635"/>
      <c r="B858" s="635"/>
      <c r="C858" s="635"/>
      <c r="D858" s="635"/>
      <c r="E858" s="635"/>
      <c r="F858" s="635"/>
      <c r="G858" s="635"/>
      <c r="H858" s="635"/>
      <c r="I858" s="635"/>
      <c r="J858" s="635"/>
      <c r="K858" s="635"/>
      <c r="L858" s="635"/>
      <c r="M858" s="635"/>
      <c r="N858" s="635"/>
      <c r="O858" s="635"/>
      <c r="P858" s="635"/>
      <c r="Q858" s="635"/>
      <c r="R858" s="635"/>
      <c r="S858" s="635"/>
      <c r="T858" s="635"/>
      <c r="U858" s="635"/>
      <c r="V858" s="635"/>
      <c r="W858" s="635"/>
      <c r="X858" s="635"/>
      <c r="Y858" s="635"/>
      <c r="Z858" s="635"/>
    </row>
    <row r="859" spans="1:26" ht="18.75" customHeight="1">
      <c r="A859" s="635"/>
      <c r="B859" s="635"/>
      <c r="C859" s="635"/>
      <c r="D859" s="635"/>
      <c r="E859" s="635"/>
      <c r="F859" s="635"/>
      <c r="G859" s="635"/>
      <c r="H859" s="635"/>
      <c r="I859" s="635"/>
      <c r="J859" s="635"/>
      <c r="K859" s="635"/>
      <c r="L859" s="635"/>
      <c r="M859" s="635"/>
      <c r="N859" s="635"/>
      <c r="O859" s="635"/>
      <c r="P859" s="635"/>
      <c r="Q859" s="635"/>
      <c r="R859" s="635"/>
      <c r="S859" s="635"/>
      <c r="T859" s="635"/>
      <c r="U859" s="635"/>
      <c r="V859" s="635"/>
      <c r="W859" s="635"/>
      <c r="X859" s="635"/>
      <c r="Y859" s="635"/>
      <c r="Z859" s="635"/>
    </row>
    <row r="860" spans="1:26" ht="18.75" customHeight="1">
      <c r="A860" s="635"/>
      <c r="B860" s="635"/>
      <c r="C860" s="635"/>
      <c r="D860" s="635"/>
      <c r="E860" s="635"/>
      <c r="F860" s="635"/>
      <c r="G860" s="635"/>
      <c r="H860" s="635"/>
      <c r="I860" s="635"/>
      <c r="J860" s="635"/>
      <c r="K860" s="635"/>
      <c r="L860" s="635"/>
      <c r="M860" s="635"/>
      <c r="N860" s="635"/>
      <c r="O860" s="635"/>
      <c r="P860" s="635"/>
      <c r="Q860" s="635"/>
      <c r="R860" s="635"/>
      <c r="S860" s="635"/>
      <c r="T860" s="635"/>
      <c r="U860" s="635"/>
      <c r="V860" s="635"/>
      <c r="W860" s="635"/>
      <c r="X860" s="635"/>
      <c r="Y860" s="635"/>
      <c r="Z860" s="635"/>
    </row>
    <row r="861" spans="1:26" ht="18.75" customHeight="1">
      <c r="A861" s="635"/>
      <c r="B861" s="635"/>
      <c r="C861" s="635"/>
      <c r="D861" s="635"/>
      <c r="E861" s="635"/>
      <c r="F861" s="635"/>
      <c r="G861" s="635"/>
      <c r="H861" s="635"/>
      <c r="I861" s="635"/>
      <c r="J861" s="635"/>
      <c r="K861" s="635"/>
      <c r="L861" s="635"/>
      <c r="M861" s="635"/>
      <c r="N861" s="635"/>
      <c r="O861" s="635"/>
      <c r="P861" s="635"/>
      <c r="Q861" s="635"/>
      <c r="R861" s="635"/>
      <c r="S861" s="635"/>
      <c r="T861" s="635"/>
      <c r="U861" s="635"/>
      <c r="V861" s="635"/>
      <c r="W861" s="635"/>
      <c r="X861" s="635"/>
      <c r="Y861" s="635"/>
      <c r="Z861" s="635"/>
    </row>
    <row r="862" spans="1:26" ht="18.75" customHeight="1">
      <c r="A862" s="635"/>
      <c r="B862" s="635"/>
      <c r="C862" s="635"/>
      <c r="D862" s="635"/>
      <c r="E862" s="635"/>
      <c r="F862" s="635"/>
      <c r="G862" s="635"/>
      <c r="H862" s="635"/>
      <c r="I862" s="635"/>
      <c r="J862" s="635"/>
      <c r="K862" s="635"/>
      <c r="L862" s="635"/>
      <c r="M862" s="635"/>
      <c r="N862" s="635"/>
      <c r="O862" s="635"/>
      <c r="P862" s="635"/>
      <c r="Q862" s="635"/>
      <c r="R862" s="635"/>
      <c r="S862" s="635"/>
      <c r="T862" s="635"/>
      <c r="U862" s="635"/>
      <c r="V862" s="635"/>
      <c r="W862" s="635"/>
      <c r="X862" s="635"/>
      <c r="Y862" s="635"/>
      <c r="Z862" s="635"/>
    </row>
    <row r="863" spans="1:26" ht="18.75" customHeight="1">
      <c r="A863" s="635"/>
      <c r="B863" s="635"/>
      <c r="C863" s="635"/>
      <c r="D863" s="635"/>
      <c r="E863" s="635"/>
      <c r="F863" s="635"/>
      <c r="G863" s="635"/>
      <c r="H863" s="635"/>
      <c r="I863" s="635"/>
      <c r="J863" s="635"/>
      <c r="K863" s="635"/>
      <c r="L863" s="635"/>
      <c r="M863" s="635"/>
      <c r="N863" s="635"/>
      <c r="O863" s="635"/>
      <c r="P863" s="635"/>
      <c r="Q863" s="635"/>
      <c r="R863" s="635"/>
      <c r="S863" s="635"/>
      <c r="T863" s="635"/>
      <c r="U863" s="635"/>
      <c r="V863" s="635"/>
      <c r="W863" s="635"/>
      <c r="X863" s="635"/>
      <c r="Y863" s="635"/>
      <c r="Z863" s="635"/>
    </row>
    <row r="864" spans="1:26" ht="18.75" customHeight="1">
      <c r="A864" s="635"/>
      <c r="B864" s="635"/>
      <c r="C864" s="635"/>
      <c r="D864" s="635"/>
      <c r="E864" s="635"/>
      <c r="F864" s="635"/>
      <c r="G864" s="635"/>
      <c r="H864" s="635"/>
      <c r="I864" s="635"/>
      <c r="J864" s="635"/>
      <c r="K864" s="635"/>
      <c r="L864" s="635"/>
      <c r="M864" s="635"/>
      <c r="N864" s="635"/>
      <c r="O864" s="635"/>
      <c r="P864" s="635"/>
      <c r="Q864" s="635"/>
      <c r="R864" s="635"/>
      <c r="S864" s="635"/>
      <c r="T864" s="635"/>
      <c r="U864" s="635"/>
      <c r="V864" s="635"/>
      <c r="W864" s="635"/>
      <c r="X864" s="635"/>
      <c r="Y864" s="635"/>
      <c r="Z864" s="635"/>
    </row>
    <row r="865" spans="1:26" ht="18.75" customHeight="1">
      <c r="A865" s="635"/>
      <c r="B865" s="635"/>
      <c r="C865" s="635"/>
      <c r="D865" s="635"/>
      <c r="E865" s="635"/>
      <c r="F865" s="635"/>
      <c r="G865" s="635"/>
      <c r="H865" s="635"/>
      <c r="I865" s="635"/>
      <c r="J865" s="635"/>
      <c r="K865" s="635"/>
      <c r="L865" s="635"/>
      <c r="M865" s="635"/>
      <c r="N865" s="635"/>
      <c r="O865" s="635"/>
      <c r="P865" s="635"/>
      <c r="Q865" s="635"/>
      <c r="R865" s="635"/>
      <c r="S865" s="635"/>
      <c r="T865" s="635"/>
      <c r="U865" s="635"/>
      <c r="V865" s="635"/>
      <c r="W865" s="635"/>
      <c r="X865" s="635"/>
      <c r="Y865" s="635"/>
      <c r="Z865" s="635"/>
    </row>
    <row r="866" spans="1:26" ht="18.75" customHeight="1">
      <c r="A866" s="635"/>
      <c r="B866" s="635"/>
      <c r="C866" s="635"/>
      <c r="D866" s="635"/>
      <c r="E866" s="635"/>
      <c r="F866" s="635"/>
      <c r="G866" s="635"/>
      <c r="H866" s="635"/>
      <c r="I866" s="635"/>
      <c r="J866" s="635"/>
      <c r="K866" s="635"/>
      <c r="L866" s="635"/>
      <c r="M866" s="635"/>
      <c r="N866" s="635"/>
      <c r="O866" s="635"/>
      <c r="P866" s="635"/>
      <c r="Q866" s="635"/>
      <c r="R866" s="635"/>
      <c r="S866" s="635"/>
      <c r="T866" s="635"/>
      <c r="U866" s="635"/>
      <c r="V866" s="635"/>
      <c r="W866" s="635"/>
      <c r="X866" s="635"/>
      <c r="Y866" s="635"/>
      <c r="Z866" s="635"/>
    </row>
    <row r="867" spans="1:26" ht="18.75" customHeight="1">
      <c r="A867" s="635"/>
      <c r="B867" s="635"/>
      <c r="C867" s="635"/>
      <c r="D867" s="635"/>
      <c r="E867" s="635"/>
      <c r="F867" s="635"/>
      <c r="G867" s="635"/>
      <c r="H867" s="635"/>
      <c r="I867" s="635"/>
      <c r="J867" s="635"/>
      <c r="K867" s="635"/>
      <c r="L867" s="635"/>
      <c r="M867" s="635"/>
      <c r="N867" s="635"/>
      <c r="O867" s="635"/>
      <c r="P867" s="635"/>
      <c r="Q867" s="635"/>
      <c r="R867" s="635"/>
      <c r="S867" s="635"/>
      <c r="T867" s="635"/>
      <c r="U867" s="635"/>
      <c r="V867" s="635"/>
      <c r="W867" s="635"/>
      <c r="X867" s="635"/>
      <c r="Y867" s="635"/>
      <c r="Z867" s="635"/>
    </row>
    <row r="868" spans="1:26" ht="18.75" customHeight="1">
      <c r="A868" s="635"/>
      <c r="B868" s="635"/>
      <c r="C868" s="635"/>
      <c r="D868" s="635"/>
      <c r="E868" s="635"/>
      <c r="F868" s="635"/>
      <c r="G868" s="635"/>
      <c r="H868" s="635"/>
      <c r="I868" s="635"/>
      <c r="J868" s="635"/>
      <c r="K868" s="635"/>
      <c r="L868" s="635"/>
      <c r="M868" s="635"/>
      <c r="N868" s="635"/>
      <c r="O868" s="635"/>
      <c r="P868" s="635"/>
      <c r="Q868" s="635"/>
      <c r="R868" s="635"/>
      <c r="S868" s="635"/>
      <c r="T868" s="635"/>
      <c r="U868" s="635"/>
      <c r="V868" s="635"/>
      <c r="W868" s="635"/>
      <c r="X868" s="635"/>
      <c r="Y868" s="635"/>
      <c r="Z868" s="635"/>
    </row>
    <row r="869" spans="1:26" ht="18.75" customHeight="1">
      <c r="A869" s="635"/>
      <c r="B869" s="635"/>
      <c r="C869" s="635"/>
      <c r="D869" s="635"/>
      <c r="E869" s="635"/>
      <c r="F869" s="635"/>
      <c r="G869" s="635"/>
      <c r="H869" s="635"/>
      <c r="I869" s="635"/>
      <c r="J869" s="635"/>
      <c r="K869" s="635"/>
      <c r="L869" s="635"/>
      <c r="M869" s="635"/>
      <c r="N869" s="635"/>
      <c r="O869" s="635"/>
      <c r="P869" s="635"/>
      <c r="Q869" s="635"/>
      <c r="R869" s="635"/>
      <c r="S869" s="635"/>
      <c r="T869" s="635"/>
      <c r="U869" s="635"/>
      <c r="V869" s="635"/>
      <c r="W869" s="635"/>
      <c r="X869" s="635"/>
      <c r="Y869" s="635"/>
      <c r="Z869" s="635"/>
    </row>
    <row r="870" spans="1:26" ht="18.75" customHeight="1">
      <c r="A870" s="635"/>
      <c r="B870" s="635"/>
      <c r="C870" s="635"/>
      <c r="D870" s="635"/>
      <c r="E870" s="635"/>
      <c r="F870" s="635"/>
      <c r="G870" s="635"/>
      <c r="H870" s="635"/>
      <c r="I870" s="635"/>
      <c r="J870" s="635"/>
      <c r="K870" s="635"/>
      <c r="L870" s="635"/>
      <c r="M870" s="635"/>
      <c r="N870" s="635"/>
      <c r="O870" s="635"/>
      <c r="P870" s="635"/>
      <c r="Q870" s="635"/>
      <c r="R870" s="635"/>
      <c r="S870" s="635"/>
      <c r="T870" s="635"/>
      <c r="U870" s="635"/>
      <c r="V870" s="635"/>
      <c r="W870" s="635"/>
      <c r="X870" s="635"/>
      <c r="Y870" s="635"/>
      <c r="Z870" s="635"/>
    </row>
    <row r="871" spans="1:26" ht="18.75" customHeight="1">
      <c r="A871" s="635"/>
      <c r="B871" s="635"/>
      <c r="C871" s="635"/>
      <c r="D871" s="635"/>
      <c r="E871" s="635"/>
      <c r="F871" s="635"/>
      <c r="G871" s="635"/>
      <c r="H871" s="635"/>
      <c r="I871" s="635"/>
      <c r="J871" s="635"/>
      <c r="K871" s="635"/>
      <c r="L871" s="635"/>
      <c r="M871" s="635"/>
      <c r="N871" s="635"/>
      <c r="O871" s="635"/>
      <c r="P871" s="635"/>
      <c r="Q871" s="635"/>
      <c r="R871" s="635"/>
      <c r="S871" s="635"/>
      <c r="T871" s="635"/>
      <c r="U871" s="635"/>
      <c r="V871" s="635"/>
      <c r="W871" s="635"/>
      <c r="X871" s="635"/>
      <c r="Y871" s="635"/>
      <c r="Z871" s="635"/>
    </row>
    <row r="872" spans="1:26" ht="18.75" customHeight="1">
      <c r="A872" s="635"/>
      <c r="B872" s="635"/>
      <c r="C872" s="635"/>
      <c r="D872" s="635"/>
      <c r="E872" s="635"/>
      <c r="F872" s="635"/>
      <c r="G872" s="635"/>
      <c r="H872" s="635"/>
      <c r="I872" s="635"/>
      <c r="J872" s="635"/>
      <c r="K872" s="635"/>
      <c r="L872" s="635"/>
      <c r="M872" s="635"/>
      <c r="N872" s="635"/>
      <c r="O872" s="635"/>
      <c r="P872" s="635"/>
      <c r="Q872" s="635"/>
      <c r="R872" s="635"/>
      <c r="S872" s="635"/>
      <c r="T872" s="635"/>
      <c r="U872" s="635"/>
      <c r="V872" s="635"/>
      <c r="W872" s="635"/>
      <c r="X872" s="635"/>
      <c r="Y872" s="635"/>
      <c r="Z872" s="635"/>
    </row>
    <row r="873" spans="1:26" ht="18.75" customHeight="1">
      <c r="A873" s="635"/>
      <c r="B873" s="635"/>
      <c r="C873" s="635"/>
      <c r="D873" s="635"/>
      <c r="E873" s="635"/>
      <c r="F873" s="635"/>
      <c r="G873" s="635"/>
      <c r="H873" s="635"/>
      <c r="I873" s="635"/>
      <c r="J873" s="635"/>
      <c r="K873" s="635"/>
      <c r="L873" s="635"/>
      <c r="M873" s="635"/>
      <c r="N873" s="635"/>
      <c r="O873" s="635"/>
      <c r="P873" s="635"/>
      <c r="Q873" s="635"/>
      <c r="R873" s="635"/>
      <c r="S873" s="635"/>
      <c r="T873" s="635"/>
      <c r="U873" s="635"/>
      <c r="V873" s="635"/>
      <c r="W873" s="635"/>
      <c r="X873" s="635"/>
      <c r="Y873" s="635"/>
      <c r="Z873" s="635"/>
    </row>
    <row r="874" spans="1:26" ht="18.75" customHeight="1">
      <c r="A874" s="635"/>
      <c r="B874" s="635"/>
      <c r="C874" s="635"/>
      <c r="D874" s="635"/>
      <c r="E874" s="635"/>
      <c r="F874" s="635"/>
      <c r="G874" s="635"/>
      <c r="H874" s="635"/>
      <c r="I874" s="635"/>
      <c r="J874" s="635"/>
      <c r="K874" s="635"/>
      <c r="L874" s="635"/>
      <c r="M874" s="635"/>
      <c r="N874" s="635"/>
      <c r="O874" s="635"/>
      <c r="P874" s="635"/>
      <c r="Q874" s="635"/>
      <c r="R874" s="635"/>
      <c r="S874" s="635"/>
      <c r="T874" s="635"/>
      <c r="U874" s="635"/>
      <c r="V874" s="635"/>
      <c r="W874" s="635"/>
      <c r="X874" s="635"/>
      <c r="Y874" s="635"/>
      <c r="Z874" s="635"/>
    </row>
    <row r="875" spans="1:26" ht="18.75" customHeight="1">
      <c r="A875" s="635"/>
      <c r="B875" s="635"/>
      <c r="C875" s="635"/>
      <c r="D875" s="635"/>
      <c r="E875" s="635"/>
      <c r="F875" s="635"/>
      <c r="G875" s="635"/>
      <c r="H875" s="635"/>
      <c r="I875" s="635"/>
      <c r="J875" s="635"/>
      <c r="K875" s="635"/>
      <c r="L875" s="635"/>
      <c r="M875" s="635"/>
      <c r="N875" s="635"/>
      <c r="O875" s="635"/>
      <c r="P875" s="635"/>
      <c r="Q875" s="635"/>
      <c r="R875" s="635"/>
      <c r="S875" s="635"/>
      <c r="T875" s="635"/>
      <c r="U875" s="635"/>
      <c r="V875" s="635"/>
      <c r="W875" s="635"/>
      <c r="X875" s="635"/>
      <c r="Y875" s="635"/>
      <c r="Z875" s="635"/>
    </row>
    <row r="876" spans="1:26" ht="18.75" customHeight="1">
      <c r="A876" s="635"/>
      <c r="B876" s="635"/>
      <c r="C876" s="635"/>
      <c r="D876" s="635"/>
      <c r="E876" s="635"/>
      <c r="F876" s="635"/>
      <c r="G876" s="635"/>
      <c r="H876" s="635"/>
      <c r="I876" s="635"/>
      <c r="J876" s="635"/>
      <c r="K876" s="635"/>
      <c r="L876" s="635"/>
      <c r="M876" s="635"/>
      <c r="N876" s="635"/>
      <c r="O876" s="635"/>
      <c r="P876" s="635"/>
      <c r="Q876" s="635"/>
      <c r="R876" s="635"/>
      <c r="S876" s="635"/>
      <c r="T876" s="635"/>
      <c r="U876" s="635"/>
      <c r="V876" s="635"/>
      <c r="W876" s="635"/>
      <c r="X876" s="635"/>
      <c r="Y876" s="635"/>
      <c r="Z876" s="635"/>
    </row>
    <row r="877" spans="1:26" ht="18.75" customHeight="1">
      <c r="A877" s="635"/>
      <c r="B877" s="635"/>
      <c r="C877" s="635"/>
      <c r="D877" s="635"/>
      <c r="E877" s="635"/>
      <c r="F877" s="635"/>
      <c r="G877" s="635"/>
      <c r="H877" s="635"/>
      <c r="I877" s="635"/>
      <c r="J877" s="635"/>
      <c r="K877" s="635"/>
      <c r="L877" s="635"/>
      <c r="M877" s="635"/>
      <c r="N877" s="635"/>
      <c r="O877" s="635"/>
      <c r="P877" s="635"/>
      <c r="Q877" s="635"/>
      <c r="R877" s="635"/>
      <c r="S877" s="635"/>
      <c r="T877" s="635"/>
      <c r="U877" s="635"/>
      <c r="V877" s="635"/>
      <c r="W877" s="635"/>
      <c r="X877" s="635"/>
      <c r="Y877" s="635"/>
      <c r="Z877" s="635"/>
    </row>
    <row r="878" spans="1:26" ht="18.75" customHeight="1">
      <c r="A878" s="635"/>
      <c r="B878" s="635"/>
      <c r="C878" s="635"/>
      <c r="D878" s="635"/>
      <c r="E878" s="635"/>
      <c r="F878" s="635"/>
      <c r="G878" s="635"/>
      <c r="H878" s="635"/>
      <c r="I878" s="635"/>
      <c r="J878" s="635"/>
      <c r="K878" s="635"/>
      <c r="L878" s="635"/>
      <c r="M878" s="635"/>
      <c r="N878" s="635"/>
      <c r="O878" s="635"/>
      <c r="P878" s="635"/>
      <c r="Q878" s="635"/>
      <c r="R878" s="635"/>
      <c r="S878" s="635"/>
      <c r="T878" s="635"/>
      <c r="U878" s="635"/>
      <c r="V878" s="635"/>
      <c r="W878" s="635"/>
      <c r="X878" s="635"/>
      <c r="Y878" s="635"/>
      <c r="Z878" s="635"/>
    </row>
    <row r="879" spans="1:26" ht="18.75" customHeight="1">
      <c r="A879" s="635"/>
      <c r="B879" s="635"/>
      <c r="C879" s="635"/>
      <c r="D879" s="635"/>
      <c r="E879" s="635"/>
      <c r="F879" s="635"/>
      <c r="G879" s="635"/>
      <c r="H879" s="635"/>
      <c r="I879" s="635"/>
      <c r="J879" s="635"/>
      <c r="K879" s="635"/>
      <c r="L879" s="635"/>
      <c r="M879" s="635"/>
      <c r="N879" s="635"/>
      <c r="O879" s="635"/>
      <c r="P879" s="635"/>
      <c r="Q879" s="635"/>
      <c r="R879" s="635"/>
      <c r="S879" s="635"/>
      <c r="T879" s="635"/>
      <c r="U879" s="635"/>
      <c r="V879" s="635"/>
      <c r="W879" s="635"/>
      <c r="X879" s="635"/>
      <c r="Y879" s="635"/>
      <c r="Z879" s="635"/>
    </row>
    <row r="880" spans="1:26" ht="18.75" customHeight="1">
      <c r="A880" s="635"/>
      <c r="B880" s="635"/>
      <c r="C880" s="635"/>
      <c r="D880" s="635"/>
      <c r="E880" s="635"/>
      <c r="F880" s="635"/>
      <c r="G880" s="635"/>
      <c r="H880" s="635"/>
      <c r="I880" s="635"/>
      <c r="J880" s="635"/>
      <c r="K880" s="635"/>
      <c r="L880" s="635"/>
      <c r="M880" s="635"/>
      <c r="N880" s="635"/>
      <c r="O880" s="635"/>
      <c r="P880" s="635"/>
      <c r="Q880" s="635"/>
      <c r="R880" s="635"/>
      <c r="S880" s="635"/>
      <c r="T880" s="635"/>
      <c r="U880" s="635"/>
      <c r="V880" s="635"/>
      <c r="W880" s="635"/>
      <c r="X880" s="635"/>
      <c r="Y880" s="635"/>
      <c r="Z880" s="635"/>
    </row>
    <row r="881" spans="1:26" ht="18.75" customHeight="1">
      <c r="A881" s="635"/>
      <c r="B881" s="635"/>
      <c r="C881" s="635"/>
      <c r="D881" s="635"/>
      <c r="E881" s="635"/>
      <c r="F881" s="635"/>
      <c r="G881" s="635"/>
      <c r="H881" s="635"/>
      <c r="I881" s="635"/>
      <c r="J881" s="635"/>
      <c r="K881" s="635"/>
      <c r="L881" s="635"/>
      <c r="M881" s="635"/>
      <c r="N881" s="635"/>
      <c r="O881" s="635"/>
      <c r="P881" s="635"/>
      <c r="Q881" s="635"/>
      <c r="R881" s="635"/>
      <c r="S881" s="635"/>
      <c r="T881" s="635"/>
      <c r="U881" s="635"/>
      <c r="V881" s="635"/>
      <c r="W881" s="635"/>
      <c r="X881" s="635"/>
      <c r="Y881" s="635"/>
      <c r="Z881" s="635"/>
    </row>
    <row r="882" spans="1:26" ht="18.75" customHeight="1">
      <c r="A882" s="635"/>
      <c r="B882" s="635"/>
      <c r="C882" s="635"/>
      <c r="D882" s="635"/>
      <c r="E882" s="635"/>
      <c r="F882" s="635"/>
      <c r="G882" s="635"/>
      <c r="H882" s="635"/>
      <c r="I882" s="635"/>
      <c r="J882" s="635"/>
      <c r="K882" s="635"/>
      <c r="L882" s="635"/>
      <c r="M882" s="635"/>
      <c r="N882" s="635"/>
      <c r="O882" s="635"/>
      <c r="P882" s="635"/>
      <c r="Q882" s="635"/>
      <c r="R882" s="635"/>
      <c r="S882" s="635"/>
      <c r="T882" s="635"/>
      <c r="U882" s="635"/>
      <c r="V882" s="635"/>
      <c r="W882" s="635"/>
      <c r="X882" s="635"/>
      <c r="Y882" s="635"/>
      <c r="Z882" s="635"/>
    </row>
    <row r="883" spans="1:26" ht="18.75" customHeight="1">
      <c r="A883" s="635"/>
      <c r="B883" s="635"/>
      <c r="C883" s="635"/>
      <c r="D883" s="635"/>
      <c r="E883" s="635"/>
      <c r="F883" s="635"/>
      <c r="G883" s="635"/>
      <c r="H883" s="635"/>
      <c r="I883" s="635"/>
      <c r="J883" s="635"/>
      <c r="K883" s="635"/>
      <c r="L883" s="635"/>
      <c r="M883" s="635"/>
      <c r="N883" s="635"/>
      <c r="O883" s="635"/>
      <c r="P883" s="635"/>
      <c r="Q883" s="635"/>
      <c r="R883" s="635"/>
      <c r="S883" s="635"/>
      <c r="T883" s="635"/>
      <c r="U883" s="635"/>
      <c r="V883" s="635"/>
      <c r="W883" s="635"/>
      <c r="X883" s="635"/>
      <c r="Y883" s="635"/>
      <c r="Z883" s="635"/>
    </row>
    <row r="884" spans="1:26" ht="18.75" customHeight="1">
      <c r="A884" s="635"/>
      <c r="B884" s="635"/>
      <c r="C884" s="635"/>
      <c r="D884" s="635"/>
      <c r="E884" s="635"/>
      <c r="F884" s="635"/>
      <c r="G884" s="635"/>
      <c r="H884" s="635"/>
      <c r="I884" s="635"/>
      <c r="J884" s="635"/>
      <c r="K884" s="635"/>
      <c r="L884" s="635"/>
      <c r="M884" s="635"/>
      <c r="N884" s="635"/>
      <c r="O884" s="635"/>
      <c r="P884" s="635"/>
      <c r="Q884" s="635"/>
      <c r="R884" s="635"/>
      <c r="S884" s="635"/>
      <c r="T884" s="635"/>
      <c r="U884" s="635"/>
      <c r="V884" s="635"/>
      <c r="W884" s="635"/>
      <c r="X884" s="635"/>
      <c r="Y884" s="635"/>
      <c r="Z884" s="635"/>
    </row>
    <row r="885" spans="1:26" ht="18.75" customHeight="1">
      <c r="A885" s="635"/>
      <c r="B885" s="635"/>
      <c r="C885" s="635"/>
      <c r="D885" s="635"/>
      <c r="E885" s="635"/>
      <c r="F885" s="635"/>
      <c r="G885" s="635"/>
      <c r="H885" s="635"/>
      <c r="I885" s="635"/>
      <c r="J885" s="635"/>
      <c r="K885" s="635"/>
      <c r="L885" s="635"/>
      <c r="M885" s="635"/>
      <c r="N885" s="635"/>
      <c r="O885" s="635"/>
      <c r="P885" s="635"/>
      <c r="Q885" s="635"/>
      <c r="R885" s="635"/>
      <c r="S885" s="635"/>
      <c r="T885" s="635"/>
      <c r="U885" s="635"/>
      <c r="V885" s="635"/>
      <c r="W885" s="635"/>
      <c r="X885" s="635"/>
      <c r="Y885" s="635"/>
      <c r="Z885" s="635"/>
    </row>
    <row r="886" spans="1:26" ht="18.75" customHeight="1">
      <c r="A886" s="635"/>
      <c r="B886" s="635"/>
      <c r="C886" s="635"/>
      <c r="D886" s="635"/>
      <c r="E886" s="635"/>
      <c r="F886" s="635"/>
      <c r="G886" s="635"/>
      <c r="H886" s="635"/>
      <c r="I886" s="635"/>
      <c r="J886" s="635"/>
      <c r="K886" s="635"/>
      <c r="L886" s="635"/>
      <c r="M886" s="635"/>
      <c r="N886" s="635"/>
      <c r="O886" s="635"/>
      <c r="P886" s="635"/>
      <c r="Q886" s="635"/>
      <c r="R886" s="635"/>
      <c r="S886" s="635"/>
      <c r="T886" s="635"/>
      <c r="U886" s="635"/>
      <c r="V886" s="635"/>
      <c r="W886" s="635"/>
      <c r="X886" s="635"/>
      <c r="Y886" s="635"/>
      <c r="Z886" s="635"/>
    </row>
    <row r="887" spans="1:26" ht="18.75" customHeight="1">
      <c r="A887" s="635"/>
      <c r="B887" s="635"/>
      <c r="C887" s="635"/>
      <c r="D887" s="635"/>
      <c r="E887" s="635"/>
      <c r="F887" s="635"/>
      <c r="G887" s="635"/>
      <c r="H887" s="635"/>
      <c r="I887" s="635"/>
      <c r="J887" s="635"/>
      <c r="K887" s="635"/>
      <c r="L887" s="635"/>
      <c r="M887" s="635"/>
      <c r="N887" s="635"/>
      <c r="O887" s="635"/>
      <c r="P887" s="635"/>
      <c r="Q887" s="635"/>
      <c r="R887" s="635"/>
      <c r="S887" s="635"/>
      <c r="T887" s="635"/>
      <c r="U887" s="635"/>
      <c r="V887" s="635"/>
      <c r="W887" s="635"/>
      <c r="X887" s="635"/>
      <c r="Y887" s="635"/>
      <c r="Z887" s="635"/>
    </row>
    <row r="888" spans="1:26" ht="18.75" customHeight="1">
      <c r="A888" s="635"/>
      <c r="B888" s="635"/>
      <c r="C888" s="635"/>
      <c r="D888" s="635"/>
      <c r="E888" s="635"/>
      <c r="F888" s="635"/>
      <c r="G888" s="635"/>
      <c r="H888" s="635"/>
      <c r="I888" s="635"/>
      <c r="J888" s="635"/>
      <c r="K888" s="635"/>
      <c r="L888" s="635"/>
      <c r="M888" s="635"/>
      <c r="N888" s="635"/>
      <c r="O888" s="635"/>
      <c r="P888" s="635"/>
      <c r="Q888" s="635"/>
      <c r="R888" s="635"/>
      <c r="S888" s="635"/>
      <c r="T888" s="635"/>
      <c r="U888" s="635"/>
      <c r="V888" s="635"/>
      <c r="W888" s="635"/>
      <c r="X888" s="635"/>
      <c r="Y888" s="635"/>
      <c r="Z888" s="635"/>
    </row>
    <row r="889" spans="1:26" ht="18.75" customHeight="1">
      <c r="A889" s="635"/>
      <c r="B889" s="635"/>
      <c r="C889" s="635"/>
      <c r="D889" s="635"/>
      <c r="E889" s="635"/>
      <c r="F889" s="635"/>
      <c r="G889" s="635"/>
      <c r="H889" s="635"/>
      <c r="I889" s="635"/>
      <c r="J889" s="635"/>
      <c r="K889" s="635"/>
      <c r="L889" s="635"/>
      <c r="M889" s="635"/>
      <c r="N889" s="635"/>
      <c r="O889" s="635"/>
      <c r="P889" s="635"/>
      <c r="Q889" s="635"/>
      <c r="R889" s="635"/>
      <c r="S889" s="635"/>
      <c r="T889" s="635"/>
      <c r="U889" s="635"/>
      <c r="V889" s="635"/>
      <c r="W889" s="635"/>
      <c r="X889" s="635"/>
      <c r="Y889" s="635"/>
      <c r="Z889" s="635"/>
    </row>
    <row r="890" spans="1:26" ht="18.75" customHeight="1">
      <c r="A890" s="635"/>
      <c r="B890" s="635"/>
      <c r="C890" s="635"/>
      <c r="D890" s="635"/>
      <c r="E890" s="635"/>
      <c r="F890" s="635"/>
      <c r="G890" s="635"/>
      <c r="H890" s="635"/>
      <c r="I890" s="635"/>
      <c r="J890" s="635"/>
      <c r="K890" s="635"/>
      <c r="L890" s="635"/>
      <c r="M890" s="635"/>
      <c r="N890" s="635"/>
      <c r="O890" s="635"/>
      <c r="P890" s="635"/>
      <c r="Q890" s="635"/>
      <c r="R890" s="635"/>
      <c r="S890" s="635"/>
      <c r="T890" s="635"/>
      <c r="U890" s="635"/>
      <c r="V890" s="635"/>
      <c r="W890" s="635"/>
      <c r="X890" s="635"/>
      <c r="Y890" s="635"/>
      <c r="Z890" s="635"/>
    </row>
    <row r="891" spans="1:26" ht="18.75" customHeight="1">
      <c r="A891" s="635"/>
      <c r="B891" s="635"/>
      <c r="C891" s="635"/>
      <c r="D891" s="635"/>
      <c r="E891" s="635"/>
      <c r="F891" s="635"/>
      <c r="G891" s="635"/>
      <c r="H891" s="635"/>
      <c r="I891" s="635"/>
      <c r="J891" s="635"/>
      <c r="K891" s="635"/>
      <c r="L891" s="635"/>
      <c r="M891" s="635"/>
      <c r="N891" s="635"/>
      <c r="O891" s="635"/>
      <c r="P891" s="635"/>
      <c r="Q891" s="635"/>
      <c r="R891" s="635"/>
      <c r="S891" s="635"/>
      <c r="T891" s="635"/>
      <c r="U891" s="635"/>
      <c r="V891" s="635"/>
      <c r="W891" s="635"/>
      <c r="X891" s="635"/>
      <c r="Y891" s="635"/>
      <c r="Z891" s="635"/>
    </row>
    <row r="892" spans="1:26" ht="18.75" customHeight="1">
      <c r="A892" s="635"/>
      <c r="B892" s="635"/>
      <c r="C892" s="635"/>
      <c r="D892" s="635"/>
      <c r="E892" s="635"/>
      <c r="F892" s="635"/>
      <c r="G892" s="635"/>
      <c r="H892" s="635"/>
      <c r="I892" s="635"/>
      <c r="J892" s="635"/>
      <c r="K892" s="635"/>
      <c r="L892" s="635"/>
      <c r="M892" s="635"/>
      <c r="N892" s="635"/>
      <c r="O892" s="635"/>
      <c r="P892" s="635"/>
      <c r="Q892" s="635"/>
      <c r="R892" s="635"/>
      <c r="S892" s="635"/>
      <c r="T892" s="635"/>
      <c r="U892" s="635"/>
      <c r="V892" s="635"/>
      <c r="W892" s="635"/>
      <c r="X892" s="635"/>
      <c r="Y892" s="635"/>
      <c r="Z892" s="635"/>
    </row>
    <row r="893" spans="1:26" ht="18.75" customHeight="1">
      <c r="A893" s="635"/>
      <c r="B893" s="635"/>
      <c r="C893" s="635"/>
      <c r="D893" s="635"/>
      <c r="E893" s="635"/>
      <c r="F893" s="635"/>
      <c r="G893" s="635"/>
      <c r="H893" s="635"/>
      <c r="I893" s="635"/>
      <c r="J893" s="635"/>
      <c r="K893" s="635"/>
      <c r="L893" s="635"/>
      <c r="M893" s="635"/>
      <c r="N893" s="635"/>
      <c r="O893" s="635"/>
      <c r="P893" s="635"/>
      <c r="Q893" s="635"/>
      <c r="R893" s="635"/>
      <c r="S893" s="635"/>
      <c r="T893" s="635"/>
      <c r="U893" s="635"/>
      <c r="V893" s="635"/>
      <c r="W893" s="635"/>
      <c r="X893" s="635"/>
      <c r="Y893" s="635"/>
      <c r="Z893" s="635"/>
    </row>
    <row r="894" spans="1:26" ht="18.75" customHeight="1">
      <c r="A894" s="635"/>
      <c r="B894" s="635"/>
      <c r="C894" s="635"/>
      <c r="D894" s="635"/>
      <c r="E894" s="635"/>
      <c r="F894" s="635"/>
      <c r="G894" s="635"/>
      <c r="H894" s="635"/>
      <c r="I894" s="635"/>
      <c r="J894" s="635"/>
      <c r="K894" s="635"/>
      <c r="L894" s="635"/>
      <c r="M894" s="635"/>
      <c r="N894" s="635"/>
      <c r="O894" s="635"/>
      <c r="P894" s="635"/>
      <c r="Q894" s="635"/>
      <c r="R894" s="635"/>
      <c r="S894" s="635"/>
      <c r="T894" s="635"/>
      <c r="U894" s="635"/>
      <c r="V894" s="635"/>
      <c r="W894" s="635"/>
      <c r="X894" s="635"/>
      <c r="Y894" s="635"/>
      <c r="Z894" s="635"/>
    </row>
    <row r="895" spans="1:26" ht="18.75" customHeight="1">
      <c r="A895" s="635"/>
      <c r="B895" s="635"/>
      <c r="C895" s="635"/>
      <c r="D895" s="635"/>
      <c r="E895" s="635"/>
      <c r="F895" s="635"/>
      <c r="G895" s="635"/>
      <c r="H895" s="635"/>
      <c r="I895" s="635"/>
      <c r="J895" s="635"/>
      <c r="K895" s="635"/>
      <c r="L895" s="635"/>
      <c r="M895" s="635"/>
      <c r="N895" s="635"/>
      <c r="O895" s="635"/>
      <c r="P895" s="635"/>
      <c r="Q895" s="635"/>
      <c r="R895" s="635"/>
      <c r="S895" s="635"/>
      <c r="T895" s="635"/>
      <c r="U895" s="635"/>
      <c r="V895" s="635"/>
      <c r="W895" s="635"/>
      <c r="X895" s="635"/>
      <c r="Y895" s="635"/>
      <c r="Z895" s="635"/>
    </row>
    <row r="896" spans="1:26" ht="18.75" customHeight="1">
      <c r="A896" s="635"/>
      <c r="B896" s="635"/>
      <c r="C896" s="635"/>
      <c r="D896" s="635"/>
      <c r="E896" s="635"/>
      <c r="F896" s="635"/>
      <c r="G896" s="635"/>
      <c r="H896" s="635"/>
      <c r="I896" s="635"/>
      <c r="J896" s="635"/>
      <c r="K896" s="635"/>
      <c r="L896" s="635"/>
      <c r="M896" s="635"/>
      <c r="N896" s="635"/>
      <c r="O896" s="635"/>
      <c r="P896" s="635"/>
      <c r="Q896" s="635"/>
      <c r="R896" s="635"/>
      <c r="S896" s="635"/>
      <c r="T896" s="635"/>
      <c r="U896" s="635"/>
      <c r="V896" s="635"/>
      <c r="W896" s="635"/>
      <c r="X896" s="635"/>
      <c r="Y896" s="635"/>
      <c r="Z896" s="635"/>
    </row>
    <row r="897" spans="1:26" ht="18.75" customHeight="1">
      <c r="A897" s="635"/>
      <c r="B897" s="635"/>
      <c r="C897" s="635"/>
      <c r="D897" s="635"/>
      <c r="E897" s="635"/>
      <c r="F897" s="635"/>
      <c r="G897" s="635"/>
      <c r="H897" s="635"/>
      <c r="I897" s="635"/>
      <c r="J897" s="635"/>
      <c r="K897" s="635"/>
      <c r="L897" s="635"/>
      <c r="M897" s="635"/>
      <c r="N897" s="635"/>
      <c r="O897" s="635"/>
      <c r="P897" s="635"/>
      <c r="Q897" s="635"/>
      <c r="R897" s="635"/>
      <c r="S897" s="635"/>
      <c r="T897" s="635"/>
      <c r="U897" s="635"/>
      <c r="V897" s="635"/>
      <c r="W897" s="635"/>
      <c r="X897" s="635"/>
      <c r="Y897" s="635"/>
      <c r="Z897" s="635"/>
    </row>
    <row r="898" spans="1:26" ht="18.75" customHeight="1">
      <c r="A898" s="635"/>
      <c r="B898" s="635"/>
      <c r="C898" s="635"/>
      <c r="D898" s="635"/>
      <c r="E898" s="635"/>
      <c r="F898" s="635"/>
      <c r="G898" s="635"/>
      <c r="H898" s="635"/>
      <c r="I898" s="635"/>
      <c r="J898" s="635"/>
      <c r="K898" s="635"/>
      <c r="L898" s="635"/>
      <c r="M898" s="635"/>
      <c r="N898" s="635"/>
      <c r="O898" s="635"/>
      <c r="P898" s="635"/>
      <c r="Q898" s="635"/>
      <c r="R898" s="635"/>
      <c r="S898" s="635"/>
      <c r="T898" s="635"/>
      <c r="U898" s="635"/>
      <c r="V898" s="635"/>
      <c r="W898" s="635"/>
      <c r="X898" s="635"/>
      <c r="Y898" s="635"/>
      <c r="Z898" s="635"/>
    </row>
    <row r="899" spans="1:26" ht="18.75" customHeight="1">
      <c r="A899" s="635"/>
      <c r="B899" s="635"/>
      <c r="C899" s="635"/>
      <c r="D899" s="635"/>
      <c r="E899" s="635"/>
      <c r="F899" s="635"/>
      <c r="G899" s="635"/>
      <c r="H899" s="635"/>
      <c r="I899" s="635"/>
      <c r="J899" s="635"/>
      <c r="K899" s="635"/>
      <c r="L899" s="635"/>
      <c r="M899" s="635"/>
      <c r="N899" s="635"/>
      <c r="O899" s="635"/>
      <c r="P899" s="635"/>
      <c r="Q899" s="635"/>
      <c r="R899" s="635"/>
      <c r="S899" s="635"/>
      <c r="T899" s="635"/>
      <c r="U899" s="635"/>
      <c r="V899" s="635"/>
      <c r="W899" s="635"/>
      <c r="X899" s="635"/>
      <c r="Y899" s="635"/>
      <c r="Z899" s="635"/>
    </row>
    <row r="900" spans="1:26" ht="18.75" customHeight="1">
      <c r="A900" s="635"/>
      <c r="B900" s="635"/>
      <c r="C900" s="635"/>
      <c r="D900" s="635"/>
      <c r="E900" s="635"/>
      <c r="F900" s="635"/>
      <c r="G900" s="635"/>
      <c r="H900" s="635"/>
      <c r="I900" s="635"/>
      <c r="J900" s="635"/>
      <c r="K900" s="635"/>
      <c r="L900" s="635"/>
      <c r="M900" s="635"/>
      <c r="N900" s="635"/>
      <c r="O900" s="635"/>
      <c r="P900" s="635"/>
      <c r="Q900" s="635"/>
      <c r="R900" s="635"/>
      <c r="S900" s="635"/>
      <c r="T900" s="635"/>
      <c r="U900" s="635"/>
      <c r="V900" s="635"/>
      <c r="W900" s="635"/>
      <c r="X900" s="635"/>
      <c r="Y900" s="635"/>
      <c r="Z900" s="635"/>
    </row>
    <row r="901" spans="1:26" ht="18.75" customHeight="1">
      <c r="A901" s="635"/>
      <c r="B901" s="635"/>
      <c r="C901" s="635"/>
      <c r="D901" s="635"/>
      <c r="E901" s="635"/>
      <c r="F901" s="635"/>
      <c r="G901" s="635"/>
      <c r="H901" s="635"/>
      <c r="I901" s="635"/>
      <c r="J901" s="635"/>
      <c r="K901" s="635"/>
      <c r="L901" s="635"/>
      <c r="M901" s="635"/>
      <c r="N901" s="635"/>
      <c r="O901" s="635"/>
      <c r="P901" s="635"/>
      <c r="Q901" s="635"/>
      <c r="R901" s="635"/>
      <c r="S901" s="635"/>
      <c r="T901" s="635"/>
      <c r="U901" s="635"/>
      <c r="V901" s="635"/>
      <c r="W901" s="635"/>
      <c r="X901" s="635"/>
      <c r="Y901" s="635"/>
      <c r="Z901" s="635"/>
    </row>
    <row r="902" spans="1:26" ht="18.75" customHeight="1">
      <c r="A902" s="635"/>
      <c r="B902" s="635"/>
      <c r="C902" s="635"/>
      <c r="D902" s="635"/>
      <c r="E902" s="635"/>
      <c r="F902" s="635"/>
      <c r="G902" s="635"/>
      <c r="H902" s="635"/>
      <c r="I902" s="635"/>
      <c r="J902" s="635"/>
      <c r="K902" s="635"/>
      <c r="L902" s="635"/>
      <c r="M902" s="635"/>
      <c r="N902" s="635"/>
      <c r="O902" s="635"/>
      <c r="P902" s="635"/>
      <c r="Q902" s="635"/>
      <c r="R902" s="635"/>
      <c r="S902" s="635"/>
      <c r="T902" s="635"/>
      <c r="U902" s="635"/>
      <c r="V902" s="635"/>
      <c r="W902" s="635"/>
      <c r="X902" s="635"/>
      <c r="Y902" s="635"/>
      <c r="Z902" s="635"/>
    </row>
    <row r="903" spans="1:26" ht="18.75" customHeight="1">
      <c r="A903" s="635"/>
      <c r="B903" s="635"/>
      <c r="C903" s="635"/>
      <c r="D903" s="635"/>
      <c r="E903" s="635"/>
      <c r="F903" s="635"/>
      <c r="G903" s="635"/>
      <c r="H903" s="635"/>
      <c r="I903" s="635"/>
      <c r="J903" s="635"/>
      <c r="K903" s="635"/>
      <c r="L903" s="635"/>
      <c r="M903" s="635"/>
      <c r="N903" s="635"/>
      <c r="O903" s="635"/>
      <c r="P903" s="635"/>
      <c r="Q903" s="635"/>
      <c r="R903" s="635"/>
      <c r="S903" s="635"/>
      <c r="T903" s="635"/>
      <c r="U903" s="635"/>
      <c r="V903" s="635"/>
      <c r="W903" s="635"/>
      <c r="X903" s="635"/>
      <c r="Y903" s="635"/>
      <c r="Z903" s="635"/>
    </row>
    <row r="904" spans="1:26" ht="18.75" customHeight="1">
      <c r="A904" s="635"/>
      <c r="B904" s="635"/>
      <c r="C904" s="635"/>
      <c r="D904" s="635"/>
      <c r="E904" s="635"/>
      <c r="F904" s="635"/>
      <c r="G904" s="635"/>
      <c r="H904" s="635"/>
      <c r="I904" s="635"/>
      <c r="J904" s="635"/>
      <c r="K904" s="635"/>
      <c r="L904" s="635"/>
      <c r="M904" s="635"/>
      <c r="N904" s="635"/>
      <c r="O904" s="635"/>
      <c r="P904" s="635"/>
      <c r="Q904" s="635"/>
      <c r="R904" s="635"/>
      <c r="S904" s="635"/>
      <c r="T904" s="635"/>
      <c r="U904" s="635"/>
      <c r="V904" s="635"/>
      <c r="W904" s="635"/>
      <c r="X904" s="635"/>
      <c r="Y904" s="635"/>
      <c r="Z904" s="635"/>
    </row>
    <row r="905" spans="1:26" ht="18.75" customHeight="1">
      <c r="A905" s="635"/>
      <c r="B905" s="635"/>
      <c r="C905" s="635"/>
      <c r="D905" s="635"/>
      <c r="E905" s="635"/>
      <c r="F905" s="635"/>
      <c r="G905" s="635"/>
      <c r="H905" s="635"/>
      <c r="I905" s="635"/>
      <c r="J905" s="635"/>
      <c r="K905" s="635"/>
      <c r="L905" s="635"/>
      <c r="M905" s="635"/>
      <c r="N905" s="635"/>
      <c r="O905" s="635"/>
      <c r="P905" s="635"/>
      <c r="Q905" s="635"/>
      <c r="R905" s="635"/>
      <c r="S905" s="635"/>
      <c r="T905" s="635"/>
      <c r="U905" s="635"/>
      <c r="V905" s="635"/>
      <c r="W905" s="635"/>
      <c r="X905" s="635"/>
      <c r="Y905" s="635"/>
      <c r="Z905" s="635"/>
    </row>
    <row r="906" spans="1:26" ht="18.75" customHeight="1">
      <c r="A906" s="635"/>
      <c r="B906" s="635"/>
      <c r="C906" s="635"/>
      <c r="D906" s="635"/>
      <c r="E906" s="635"/>
      <c r="F906" s="635"/>
      <c r="G906" s="635"/>
      <c r="H906" s="635"/>
      <c r="I906" s="635"/>
      <c r="J906" s="635"/>
      <c r="K906" s="635"/>
      <c r="L906" s="635"/>
      <c r="M906" s="635"/>
      <c r="N906" s="635"/>
      <c r="O906" s="635"/>
      <c r="P906" s="635"/>
      <c r="Q906" s="635"/>
      <c r="R906" s="635"/>
      <c r="S906" s="635"/>
      <c r="T906" s="635"/>
      <c r="U906" s="635"/>
      <c r="V906" s="635"/>
      <c r="W906" s="635"/>
      <c r="X906" s="635"/>
      <c r="Y906" s="635"/>
      <c r="Z906" s="635"/>
    </row>
    <row r="907" spans="1:26" ht="18.75" customHeight="1">
      <c r="A907" s="635"/>
      <c r="B907" s="635"/>
      <c r="C907" s="635"/>
      <c r="D907" s="635"/>
      <c r="E907" s="635"/>
      <c r="F907" s="635"/>
      <c r="G907" s="635"/>
      <c r="H907" s="635"/>
      <c r="I907" s="635"/>
      <c r="J907" s="635"/>
      <c r="K907" s="635"/>
      <c r="L907" s="635"/>
      <c r="M907" s="635"/>
      <c r="N907" s="635"/>
      <c r="O907" s="635"/>
      <c r="P907" s="635"/>
      <c r="Q907" s="635"/>
      <c r="R907" s="635"/>
      <c r="S907" s="635"/>
      <c r="T907" s="635"/>
      <c r="U907" s="635"/>
      <c r="V907" s="635"/>
      <c r="W907" s="635"/>
      <c r="X907" s="635"/>
      <c r="Y907" s="635"/>
      <c r="Z907" s="635"/>
    </row>
    <row r="908" spans="1:26" ht="18.75" customHeight="1">
      <c r="A908" s="635"/>
      <c r="B908" s="635"/>
      <c r="C908" s="635"/>
      <c r="D908" s="635"/>
      <c r="E908" s="635"/>
      <c r="F908" s="635"/>
      <c r="G908" s="635"/>
      <c r="H908" s="635"/>
      <c r="I908" s="635"/>
      <c r="J908" s="635"/>
      <c r="K908" s="635"/>
      <c r="L908" s="635"/>
      <c r="M908" s="635"/>
      <c r="N908" s="635"/>
      <c r="O908" s="635"/>
      <c r="P908" s="635"/>
      <c r="Q908" s="635"/>
      <c r="R908" s="635"/>
      <c r="S908" s="635"/>
      <c r="T908" s="635"/>
      <c r="U908" s="635"/>
      <c r="V908" s="635"/>
      <c r="W908" s="635"/>
      <c r="X908" s="635"/>
      <c r="Y908" s="635"/>
      <c r="Z908" s="635"/>
    </row>
    <row r="909" spans="1:26" ht="18.75" customHeight="1">
      <c r="A909" s="635"/>
      <c r="B909" s="635"/>
      <c r="C909" s="635"/>
      <c r="D909" s="635"/>
      <c r="E909" s="635"/>
      <c r="F909" s="635"/>
      <c r="G909" s="635"/>
      <c r="H909" s="635"/>
      <c r="I909" s="635"/>
      <c r="J909" s="635"/>
      <c r="K909" s="635"/>
      <c r="L909" s="635"/>
      <c r="M909" s="635"/>
      <c r="N909" s="635"/>
      <c r="O909" s="635"/>
      <c r="P909" s="635"/>
      <c r="Q909" s="635"/>
      <c r="R909" s="635"/>
      <c r="S909" s="635"/>
      <c r="T909" s="635"/>
      <c r="U909" s="635"/>
      <c r="V909" s="635"/>
      <c r="W909" s="635"/>
      <c r="X909" s="635"/>
      <c r="Y909" s="635"/>
      <c r="Z909" s="635"/>
    </row>
    <row r="910" spans="1:26" ht="18.75" customHeight="1">
      <c r="A910" s="635"/>
      <c r="B910" s="635"/>
      <c r="C910" s="635"/>
      <c r="D910" s="635"/>
      <c r="E910" s="635"/>
      <c r="F910" s="635"/>
      <c r="G910" s="635"/>
      <c r="H910" s="635"/>
      <c r="I910" s="635"/>
      <c r="J910" s="635"/>
      <c r="K910" s="635"/>
      <c r="L910" s="635"/>
      <c r="M910" s="635"/>
      <c r="N910" s="635"/>
      <c r="O910" s="635"/>
      <c r="P910" s="635"/>
      <c r="Q910" s="635"/>
      <c r="R910" s="635"/>
      <c r="S910" s="635"/>
      <c r="T910" s="635"/>
      <c r="U910" s="635"/>
      <c r="V910" s="635"/>
      <c r="W910" s="635"/>
      <c r="X910" s="635"/>
      <c r="Y910" s="635"/>
      <c r="Z910" s="635"/>
    </row>
    <row r="911" spans="1:26" ht="18.75" customHeight="1">
      <c r="A911" s="635"/>
      <c r="B911" s="635"/>
      <c r="C911" s="635"/>
      <c r="D911" s="635"/>
      <c r="E911" s="635"/>
      <c r="F911" s="635"/>
      <c r="G911" s="635"/>
      <c r="H911" s="635"/>
      <c r="I911" s="635"/>
      <c r="J911" s="635"/>
      <c r="K911" s="635"/>
      <c r="L911" s="635"/>
      <c r="M911" s="635"/>
      <c r="N911" s="635"/>
      <c r="O911" s="635"/>
      <c r="P911" s="635"/>
      <c r="Q911" s="635"/>
      <c r="R911" s="635"/>
      <c r="S911" s="635"/>
      <c r="T911" s="635"/>
      <c r="U911" s="635"/>
      <c r="V911" s="635"/>
      <c r="W911" s="635"/>
      <c r="X911" s="635"/>
      <c r="Y911" s="635"/>
      <c r="Z911" s="635"/>
    </row>
    <row r="912" spans="1:26" ht="18.75" customHeight="1">
      <c r="A912" s="635"/>
      <c r="B912" s="635"/>
      <c r="C912" s="635"/>
      <c r="D912" s="635"/>
      <c r="E912" s="635"/>
      <c r="F912" s="635"/>
      <c r="G912" s="635"/>
      <c r="H912" s="635"/>
      <c r="I912" s="635"/>
      <c r="J912" s="635"/>
      <c r="K912" s="635"/>
      <c r="L912" s="635"/>
      <c r="M912" s="635"/>
      <c r="N912" s="635"/>
      <c r="O912" s="635"/>
      <c r="P912" s="635"/>
      <c r="Q912" s="635"/>
      <c r="R912" s="635"/>
      <c r="S912" s="635"/>
      <c r="T912" s="635"/>
      <c r="U912" s="635"/>
      <c r="V912" s="635"/>
      <c r="W912" s="635"/>
      <c r="X912" s="635"/>
      <c r="Y912" s="635"/>
      <c r="Z912" s="635"/>
    </row>
    <row r="913" spans="1:26" ht="18.75" customHeight="1">
      <c r="A913" s="635"/>
      <c r="B913" s="635"/>
      <c r="C913" s="635"/>
      <c r="D913" s="635"/>
      <c r="E913" s="635"/>
      <c r="F913" s="635"/>
      <c r="G913" s="635"/>
      <c r="H913" s="635"/>
      <c r="I913" s="635"/>
      <c r="J913" s="635"/>
      <c r="K913" s="635"/>
      <c r="L913" s="635"/>
      <c r="M913" s="635"/>
      <c r="N913" s="635"/>
      <c r="O913" s="635"/>
      <c r="P913" s="635"/>
      <c r="Q913" s="635"/>
      <c r="R913" s="635"/>
      <c r="S913" s="635"/>
      <c r="T913" s="635"/>
      <c r="U913" s="635"/>
      <c r="V913" s="635"/>
      <c r="W913" s="635"/>
      <c r="X913" s="635"/>
      <c r="Y913" s="635"/>
      <c r="Z913" s="635"/>
    </row>
    <row r="914" spans="1:26" ht="18.75" customHeight="1">
      <c r="A914" s="635"/>
      <c r="B914" s="635"/>
      <c r="C914" s="635"/>
      <c r="D914" s="635"/>
      <c r="E914" s="635"/>
      <c r="F914" s="635"/>
      <c r="G914" s="635"/>
      <c r="H914" s="635"/>
      <c r="I914" s="635"/>
      <c r="J914" s="635"/>
      <c r="K914" s="635"/>
      <c r="L914" s="635"/>
      <c r="M914" s="635"/>
      <c r="N914" s="635"/>
      <c r="O914" s="635"/>
      <c r="P914" s="635"/>
      <c r="Q914" s="635"/>
      <c r="R914" s="635"/>
      <c r="S914" s="635"/>
      <c r="T914" s="635"/>
      <c r="U914" s="635"/>
      <c r="V914" s="635"/>
      <c r="W914" s="635"/>
      <c r="X914" s="635"/>
      <c r="Y914" s="635"/>
      <c r="Z914" s="635"/>
    </row>
    <row r="915" spans="1:26" ht="18.75" customHeight="1">
      <c r="A915" s="635"/>
      <c r="B915" s="635"/>
      <c r="C915" s="635"/>
      <c r="D915" s="635"/>
      <c r="E915" s="635"/>
      <c r="F915" s="635"/>
      <c r="G915" s="635"/>
      <c r="H915" s="635"/>
      <c r="I915" s="635"/>
      <c r="J915" s="635"/>
      <c r="K915" s="635"/>
      <c r="L915" s="635"/>
      <c r="M915" s="635"/>
      <c r="N915" s="635"/>
      <c r="O915" s="635"/>
      <c r="P915" s="635"/>
      <c r="Q915" s="635"/>
      <c r="R915" s="635"/>
      <c r="S915" s="635"/>
      <c r="T915" s="635"/>
      <c r="U915" s="635"/>
      <c r="V915" s="635"/>
      <c r="W915" s="635"/>
      <c r="X915" s="635"/>
      <c r="Y915" s="635"/>
      <c r="Z915" s="635"/>
    </row>
    <row r="916" spans="1:26" ht="18.75" customHeight="1">
      <c r="A916" s="635"/>
      <c r="B916" s="635"/>
      <c r="C916" s="635"/>
      <c r="D916" s="635"/>
      <c r="E916" s="635"/>
      <c r="F916" s="635"/>
      <c r="G916" s="635"/>
      <c r="H916" s="635"/>
      <c r="I916" s="635"/>
      <c r="J916" s="635"/>
      <c r="K916" s="635"/>
      <c r="L916" s="635"/>
      <c r="M916" s="635"/>
      <c r="N916" s="635"/>
      <c r="O916" s="635"/>
      <c r="P916" s="635"/>
      <c r="Q916" s="635"/>
      <c r="R916" s="635"/>
      <c r="S916" s="635"/>
      <c r="T916" s="635"/>
      <c r="U916" s="635"/>
      <c r="V916" s="635"/>
      <c r="W916" s="635"/>
      <c r="X916" s="635"/>
      <c r="Y916" s="635"/>
      <c r="Z916" s="635"/>
    </row>
    <row r="917" spans="1:26" ht="18.75" customHeight="1">
      <c r="A917" s="635"/>
      <c r="B917" s="635"/>
      <c r="C917" s="635"/>
      <c r="D917" s="635"/>
      <c r="E917" s="635"/>
      <c r="F917" s="635"/>
      <c r="G917" s="635"/>
      <c r="H917" s="635"/>
      <c r="I917" s="635"/>
      <c r="J917" s="635"/>
      <c r="K917" s="635"/>
      <c r="L917" s="635"/>
      <c r="M917" s="635"/>
      <c r="N917" s="635"/>
      <c r="O917" s="635"/>
      <c r="P917" s="635"/>
      <c r="Q917" s="635"/>
      <c r="R917" s="635"/>
      <c r="S917" s="635"/>
      <c r="T917" s="635"/>
      <c r="U917" s="635"/>
      <c r="V917" s="635"/>
      <c r="W917" s="635"/>
      <c r="X917" s="635"/>
      <c r="Y917" s="635"/>
      <c r="Z917" s="635"/>
    </row>
    <row r="918" spans="1:26" ht="18.75" customHeight="1">
      <c r="A918" s="635"/>
      <c r="B918" s="635"/>
      <c r="C918" s="635"/>
      <c r="D918" s="635"/>
      <c r="E918" s="635"/>
      <c r="F918" s="635"/>
      <c r="G918" s="635"/>
      <c r="H918" s="635"/>
      <c r="I918" s="635"/>
      <c r="J918" s="635"/>
      <c r="K918" s="635"/>
      <c r="L918" s="635"/>
      <c r="M918" s="635"/>
      <c r="N918" s="635"/>
      <c r="O918" s="635"/>
      <c r="P918" s="635"/>
      <c r="Q918" s="635"/>
      <c r="R918" s="635"/>
      <c r="S918" s="635"/>
      <c r="T918" s="635"/>
      <c r="U918" s="635"/>
      <c r="V918" s="635"/>
      <c r="W918" s="635"/>
      <c r="X918" s="635"/>
      <c r="Y918" s="635"/>
      <c r="Z918" s="635"/>
    </row>
    <row r="919" spans="1:26" ht="18.75" customHeight="1">
      <c r="A919" s="635"/>
      <c r="B919" s="635"/>
      <c r="C919" s="635"/>
      <c r="D919" s="635"/>
      <c r="E919" s="635"/>
      <c r="F919" s="635"/>
      <c r="G919" s="635"/>
      <c r="H919" s="635"/>
      <c r="I919" s="635"/>
      <c r="J919" s="635"/>
      <c r="K919" s="635"/>
      <c r="L919" s="635"/>
      <c r="M919" s="635"/>
      <c r="N919" s="635"/>
      <c r="O919" s="635"/>
      <c r="P919" s="635"/>
      <c r="Q919" s="635"/>
      <c r="R919" s="635"/>
      <c r="S919" s="635"/>
      <c r="T919" s="635"/>
      <c r="U919" s="635"/>
      <c r="V919" s="635"/>
      <c r="W919" s="635"/>
      <c r="X919" s="635"/>
      <c r="Y919" s="635"/>
      <c r="Z919" s="635"/>
    </row>
    <row r="920" spans="1:26" ht="18.75" customHeight="1">
      <c r="A920" s="635"/>
      <c r="B920" s="635"/>
      <c r="C920" s="635"/>
      <c r="D920" s="635"/>
      <c r="E920" s="635"/>
      <c r="F920" s="635"/>
      <c r="G920" s="635"/>
      <c r="H920" s="635"/>
      <c r="I920" s="635"/>
      <c r="J920" s="635"/>
      <c r="K920" s="635"/>
      <c r="L920" s="635"/>
      <c r="M920" s="635"/>
      <c r="N920" s="635"/>
      <c r="O920" s="635"/>
      <c r="P920" s="635"/>
      <c r="Q920" s="635"/>
      <c r="R920" s="635"/>
      <c r="S920" s="635"/>
      <c r="T920" s="635"/>
      <c r="U920" s="635"/>
      <c r="V920" s="635"/>
      <c r="W920" s="635"/>
      <c r="X920" s="635"/>
      <c r="Y920" s="635"/>
      <c r="Z920" s="635"/>
    </row>
    <row r="921" spans="1:26" ht="18.75" customHeight="1">
      <c r="A921" s="635"/>
      <c r="B921" s="635"/>
      <c r="C921" s="635"/>
      <c r="D921" s="635"/>
      <c r="E921" s="635"/>
      <c r="F921" s="635"/>
      <c r="G921" s="635"/>
      <c r="H921" s="635"/>
      <c r="I921" s="635"/>
      <c r="J921" s="635"/>
      <c r="K921" s="635"/>
      <c r="L921" s="635"/>
      <c r="M921" s="635"/>
      <c r="N921" s="635"/>
      <c r="O921" s="635"/>
      <c r="P921" s="635"/>
      <c r="Q921" s="635"/>
      <c r="R921" s="635"/>
      <c r="S921" s="635"/>
      <c r="T921" s="635"/>
      <c r="U921" s="635"/>
      <c r="V921" s="635"/>
      <c r="W921" s="635"/>
      <c r="X921" s="635"/>
      <c r="Y921" s="635"/>
      <c r="Z921" s="635"/>
    </row>
    <row r="922" spans="1:26" ht="18.75" customHeight="1">
      <c r="A922" s="635"/>
      <c r="B922" s="635"/>
      <c r="C922" s="635"/>
      <c r="D922" s="635"/>
      <c r="E922" s="635"/>
      <c r="F922" s="635"/>
      <c r="G922" s="635"/>
      <c r="H922" s="635"/>
      <c r="I922" s="635"/>
      <c r="J922" s="635"/>
      <c r="K922" s="635"/>
      <c r="L922" s="635"/>
      <c r="M922" s="635"/>
      <c r="N922" s="635"/>
      <c r="O922" s="635"/>
      <c r="P922" s="635"/>
      <c r="Q922" s="635"/>
      <c r="R922" s="635"/>
      <c r="S922" s="635"/>
      <c r="T922" s="635"/>
      <c r="U922" s="635"/>
      <c r="V922" s="635"/>
      <c r="W922" s="635"/>
      <c r="X922" s="635"/>
      <c r="Y922" s="635"/>
      <c r="Z922" s="635"/>
    </row>
    <row r="923" spans="1:26" ht="18.75" customHeight="1">
      <c r="A923" s="635"/>
      <c r="B923" s="635"/>
      <c r="C923" s="635"/>
      <c r="D923" s="635"/>
      <c r="E923" s="635"/>
      <c r="F923" s="635"/>
      <c r="G923" s="635"/>
      <c r="H923" s="635"/>
      <c r="I923" s="635"/>
      <c r="J923" s="635"/>
      <c r="K923" s="635"/>
      <c r="L923" s="635"/>
      <c r="M923" s="635"/>
      <c r="N923" s="635"/>
      <c r="O923" s="635"/>
      <c r="P923" s="635"/>
      <c r="Q923" s="635"/>
      <c r="R923" s="635"/>
      <c r="S923" s="635"/>
      <c r="T923" s="635"/>
      <c r="U923" s="635"/>
      <c r="V923" s="635"/>
      <c r="W923" s="635"/>
      <c r="X923" s="635"/>
      <c r="Y923" s="635"/>
      <c r="Z923" s="635"/>
    </row>
    <row r="924" spans="1:26" ht="18.75" customHeight="1">
      <c r="A924" s="635"/>
      <c r="B924" s="635"/>
      <c r="C924" s="635"/>
      <c r="D924" s="635"/>
      <c r="E924" s="635"/>
      <c r="F924" s="635"/>
      <c r="G924" s="635"/>
      <c r="H924" s="635"/>
      <c r="I924" s="635"/>
      <c r="J924" s="635"/>
      <c r="K924" s="635"/>
      <c r="L924" s="635"/>
      <c r="M924" s="635"/>
      <c r="N924" s="635"/>
      <c r="O924" s="635"/>
      <c r="P924" s="635"/>
      <c r="Q924" s="635"/>
      <c r="R924" s="635"/>
      <c r="S924" s="635"/>
      <c r="T924" s="635"/>
      <c r="U924" s="635"/>
      <c r="V924" s="635"/>
      <c r="W924" s="635"/>
      <c r="X924" s="635"/>
      <c r="Y924" s="635"/>
      <c r="Z924" s="635"/>
    </row>
    <row r="925" spans="1:26" ht="18.75" customHeight="1">
      <c r="A925" s="635"/>
      <c r="B925" s="635"/>
      <c r="C925" s="635"/>
      <c r="D925" s="635"/>
      <c r="E925" s="635"/>
      <c r="F925" s="635"/>
      <c r="G925" s="635"/>
      <c r="H925" s="635"/>
      <c r="I925" s="635"/>
      <c r="J925" s="635"/>
      <c r="K925" s="635"/>
      <c r="L925" s="635"/>
      <c r="M925" s="635"/>
      <c r="N925" s="635"/>
      <c r="O925" s="635"/>
      <c r="P925" s="635"/>
      <c r="Q925" s="635"/>
      <c r="R925" s="635"/>
      <c r="S925" s="635"/>
      <c r="T925" s="635"/>
      <c r="U925" s="635"/>
      <c r="V925" s="635"/>
      <c r="W925" s="635"/>
      <c r="X925" s="635"/>
      <c r="Y925" s="635"/>
      <c r="Z925" s="635"/>
    </row>
    <row r="926" spans="1:26" ht="18.75" customHeight="1">
      <c r="A926" s="635"/>
      <c r="B926" s="635"/>
      <c r="C926" s="635"/>
      <c r="D926" s="635"/>
      <c r="E926" s="635"/>
      <c r="F926" s="635"/>
      <c r="G926" s="635"/>
      <c r="H926" s="635"/>
      <c r="I926" s="635"/>
      <c r="J926" s="635"/>
      <c r="K926" s="635"/>
      <c r="L926" s="635"/>
      <c r="M926" s="635"/>
      <c r="N926" s="635"/>
      <c r="O926" s="635"/>
      <c r="P926" s="635"/>
      <c r="Q926" s="635"/>
      <c r="R926" s="635"/>
      <c r="S926" s="635"/>
      <c r="T926" s="635"/>
      <c r="U926" s="635"/>
      <c r="V926" s="635"/>
      <c r="W926" s="635"/>
      <c r="X926" s="635"/>
      <c r="Y926" s="635"/>
      <c r="Z926" s="635"/>
    </row>
    <row r="927" spans="1:26" ht="18.75" customHeight="1">
      <c r="A927" s="635"/>
      <c r="B927" s="635"/>
      <c r="C927" s="635"/>
      <c r="D927" s="635"/>
      <c r="E927" s="635"/>
      <c r="F927" s="635"/>
      <c r="G927" s="635"/>
      <c r="H927" s="635"/>
      <c r="I927" s="635"/>
      <c r="J927" s="635"/>
      <c r="K927" s="635"/>
      <c r="L927" s="635"/>
      <c r="M927" s="635"/>
      <c r="N927" s="635"/>
      <c r="O927" s="635"/>
      <c r="P927" s="635"/>
      <c r="Q927" s="635"/>
      <c r="R927" s="635"/>
      <c r="S927" s="635"/>
      <c r="T927" s="635"/>
      <c r="U927" s="635"/>
      <c r="V927" s="635"/>
      <c r="W927" s="635"/>
      <c r="X927" s="635"/>
      <c r="Y927" s="635"/>
      <c r="Z927" s="635"/>
    </row>
    <row r="928" spans="1:26" ht="18.75" customHeight="1">
      <c r="A928" s="635"/>
      <c r="B928" s="635"/>
      <c r="C928" s="635"/>
      <c r="D928" s="635"/>
      <c r="E928" s="635"/>
      <c r="F928" s="635"/>
      <c r="G928" s="635"/>
      <c r="H928" s="635"/>
      <c r="I928" s="635"/>
      <c r="J928" s="635"/>
      <c r="K928" s="635"/>
      <c r="L928" s="635"/>
      <c r="M928" s="635"/>
      <c r="N928" s="635"/>
      <c r="O928" s="635"/>
      <c r="P928" s="635"/>
      <c r="Q928" s="635"/>
      <c r="R928" s="635"/>
      <c r="S928" s="635"/>
      <c r="T928" s="635"/>
      <c r="U928" s="635"/>
      <c r="V928" s="635"/>
      <c r="W928" s="635"/>
      <c r="X928" s="635"/>
      <c r="Y928" s="635"/>
      <c r="Z928" s="635"/>
    </row>
    <row r="929" spans="1:26" ht="18.75" customHeight="1">
      <c r="A929" s="635"/>
      <c r="B929" s="635"/>
      <c r="C929" s="635"/>
      <c r="D929" s="635"/>
      <c r="E929" s="635"/>
      <c r="F929" s="635"/>
      <c r="G929" s="635"/>
      <c r="H929" s="635"/>
      <c r="I929" s="635"/>
      <c r="J929" s="635"/>
      <c r="K929" s="635"/>
      <c r="L929" s="635"/>
      <c r="M929" s="635"/>
      <c r="N929" s="635"/>
      <c r="O929" s="635"/>
      <c r="P929" s="635"/>
      <c r="Q929" s="635"/>
      <c r="R929" s="635"/>
      <c r="S929" s="635"/>
      <c r="T929" s="635"/>
      <c r="U929" s="635"/>
      <c r="V929" s="635"/>
      <c r="W929" s="635"/>
      <c r="X929" s="635"/>
      <c r="Y929" s="635"/>
      <c r="Z929" s="635"/>
    </row>
    <row r="930" spans="1:26" ht="18.75" customHeight="1">
      <c r="A930" s="635"/>
      <c r="B930" s="635"/>
      <c r="C930" s="635"/>
      <c r="D930" s="635"/>
      <c r="E930" s="635"/>
      <c r="F930" s="635"/>
      <c r="G930" s="635"/>
      <c r="H930" s="635"/>
      <c r="I930" s="635"/>
      <c r="J930" s="635"/>
      <c r="K930" s="635"/>
      <c r="L930" s="635"/>
      <c r="M930" s="635"/>
      <c r="N930" s="635"/>
      <c r="O930" s="635"/>
      <c r="P930" s="635"/>
      <c r="Q930" s="635"/>
      <c r="R930" s="635"/>
      <c r="S930" s="635"/>
      <c r="T930" s="635"/>
      <c r="U930" s="635"/>
      <c r="V930" s="635"/>
      <c r="W930" s="635"/>
      <c r="X930" s="635"/>
      <c r="Y930" s="635"/>
      <c r="Z930" s="635"/>
    </row>
    <row r="931" spans="1:26" ht="18.75" customHeight="1">
      <c r="A931" s="635"/>
      <c r="B931" s="635"/>
      <c r="C931" s="635"/>
      <c r="D931" s="635"/>
      <c r="E931" s="635"/>
      <c r="F931" s="635"/>
      <c r="G931" s="635"/>
      <c r="H931" s="635"/>
      <c r="I931" s="635"/>
      <c r="J931" s="635"/>
      <c r="K931" s="635"/>
      <c r="L931" s="635"/>
      <c r="M931" s="635"/>
      <c r="N931" s="635"/>
      <c r="O931" s="635"/>
      <c r="P931" s="635"/>
      <c r="Q931" s="635"/>
      <c r="R931" s="635"/>
      <c r="S931" s="635"/>
      <c r="T931" s="635"/>
      <c r="U931" s="635"/>
      <c r="V931" s="635"/>
      <c r="W931" s="635"/>
      <c r="X931" s="635"/>
      <c r="Y931" s="635"/>
      <c r="Z931" s="635"/>
    </row>
    <row r="932" spans="1:26" ht="18.75" customHeight="1">
      <c r="A932" s="635"/>
      <c r="B932" s="635"/>
      <c r="C932" s="635"/>
      <c r="D932" s="635"/>
      <c r="E932" s="635"/>
      <c r="F932" s="635"/>
      <c r="G932" s="635"/>
      <c r="H932" s="635"/>
      <c r="I932" s="635"/>
      <c r="J932" s="635"/>
      <c r="K932" s="635"/>
      <c r="L932" s="635"/>
      <c r="M932" s="635"/>
      <c r="N932" s="635"/>
      <c r="O932" s="635"/>
      <c r="P932" s="635"/>
      <c r="Q932" s="635"/>
      <c r="R932" s="635"/>
      <c r="S932" s="635"/>
      <c r="T932" s="635"/>
      <c r="U932" s="635"/>
      <c r="V932" s="635"/>
      <c r="W932" s="635"/>
      <c r="X932" s="635"/>
      <c r="Y932" s="635"/>
      <c r="Z932" s="635"/>
    </row>
    <row r="933" spans="1:26" ht="18.75" customHeight="1">
      <c r="A933" s="635"/>
      <c r="B933" s="635"/>
      <c r="C933" s="635"/>
      <c r="D933" s="635"/>
      <c r="E933" s="635"/>
      <c r="F933" s="635"/>
      <c r="G933" s="635"/>
      <c r="H933" s="635"/>
      <c r="I933" s="635"/>
      <c r="J933" s="635"/>
      <c r="K933" s="635"/>
      <c r="L933" s="635"/>
      <c r="M933" s="635"/>
      <c r="N933" s="635"/>
      <c r="O933" s="635"/>
      <c r="P933" s="635"/>
      <c r="Q933" s="635"/>
      <c r="R933" s="635"/>
      <c r="S933" s="635"/>
      <c r="T933" s="635"/>
      <c r="U933" s="635"/>
      <c r="V933" s="635"/>
      <c r="W933" s="635"/>
      <c r="X933" s="635"/>
      <c r="Y933" s="635"/>
      <c r="Z933" s="635"/>
    </row>
    <row r="934" spans="1:26" ht="18.75" customHeight="1">
      <c r="A934" s="635"/>
      <c r="B934" s="635"/>
      <c r="C934" s="635"/>
      <c r="D934" s="635"/>
      <c r="E934" s="635"/>
      <c r="F934" s="635"/>
      <c r="G934" s="635"/>
      <c r="H934" s="635"/>
      <c r="I934" s="635"/>
      <c r="J934" s="635"/>
      <c r="K934" s="635"/>
      <c r="L934" s="635"/>
      <c r="M934" s="635"/>
      <c r="N934" s="635"/>
      <c r="O934" s="635"/>
      <c r="P934" s="635"/>
      <c r="Q934" s="635"/>
      <c r="R934" s="635"/>
      <c r="S934" s="635"/>
      <c r="T934" s="635"/>
      <c r="U934" s="635"/>
      <c r="V934" s="635"/>
      <c r="W934" s="635"/>
      <c r="X934" s="635"/>
      <c r="Y934" s="635"/>
      <c r="Z934" s="635"/>
    </row>
    <row r="935" spans="1:26" ht="18.75" customHeight="1">
      <c r="A935" s="635"/>
      <c r="B935" s="635"/>
      <c r="C935" s="635"/>
      <c r="D935" s="635"/>
      <c r="E935" s="635"/>
      <c r="F935" s="635"/>
      <c r="G935" s="635"/>
      <c r="H935" s="635"/>
      <c r="I935" s="635"/>
      <c r="J935" s="635"/>
      <c r="K935" s="635"/>
      <c r="L935" s="635"/>
      <c r="M935" s="635"/>
      <c r="N935" s="635"/>
      <c r="O935" s="635"/>
      <c r="P935" s="635"/>
      <c r="Q935" s="635"/>
      <c r="R935" s="635"/>
      <c r="S935" s="635"/>
      <c r="T935" s="635"/>
      <c r="U935" s="635"/>
      <c r="V935" s="635"/>
      <c r="W935" s="635"/>
      <c r="X935" s="635"/>
      <c r="Y935" s="635"/>
      <c r="Z935" s="635"/>
    </row>
    <row r="936" spans="1:26" ht="18.75" customHeight="1">
      <c r="A936" s="635"/>
      <c r="B936" s="635"/>
      <c r="C936" s="635"/>
      <c r="D936" s="635"/>
      <c r="E936" s="635"/>
      <c r="F936" s="635"/>
      <c r="G936" s="635"/>
      <c r="H936" s="635"/>
      <c r="I936" s="635"/>
      <c r="J936" s="635"/>
      <c r="K936" s="635"/>
      <c r="L936" s="635"/>
      <c r="M936" s="635"/>
      <c r="N936" s="635"/>
      <c r="O936" s="635"/>
      <c r="P936" s="635"/>
      <c r="Q936" s="635"/>
      <c r="R936" s="635"/>
      <c r="S936" s="635"/>
      <c r="T936" s="635"/>
      <c r="U936" s="635"/>
      <c r="V936" s="635"/>
      <c r="W936" s="635"/>
      <c r="X936" s="635"/>
      <c r="Y936" s="635"/>
      <c r="Z936" s="635"/>
    </row>
    <row r="937" spans="1:26" ht="18.75" customHeight="1">
      <c r="A937" s="635"/>
      <c r="B937" s="635"/>
      <c r="C937" s="635"/>
      <c r="D937" s="635"/>
      <c r="E937" s="635"/>
      <c r="F937" s="635"/>
      <c r="G937" s="635"/>
      <c r="H937" s="635"/>
      <c r="I937" s="635"/>
      <c r="J937" s="635"/>
      <c r="K937" s="635"/>
      <c r="L937" s="635"/>
      <c r="M937" s="635"/>
      <c r="N937" s="635"/>
      <c r="O937" s="635"/>
      <c r="P937" s="635"/>
      <c r="Q937" s="635"/>
      <c r="R937" s="635"/>
      <c r="S937" s="635"/>
      <c r="T937" s="635"/>
      <c r="U937" s="635"/>
      <c r="V937" s="635"/>
      <c r="W937" s="635"/>
      <c r="X937" s="635"/>
      <c r="Y937" s="635"/>
      <c r="Z937" s="635"/>
    </row>
    <row r="938" spans="1:26" ht="18.75" customHeight="1">
      <c r="A938" s="635"/>
      <c r="B938" s="635"/>
      <c r="C938" s="635"/>
      <c r="D938" s="635"/>
      <c r="E938" s="635"/>
      <c r="F938" s="635"/>
      <c r="G938" s="635"/>
      <c r="H938" s="635"/>
      <c r="I938" s="635"/>
      <c r="J938" s="635"/>
      <c r="K938" s="635"/>
      <c r="L938" s="635"/>
      <c r="M938" s="635"/>
      <c r="N938" s="635"/>
      <c r="O938" s="635"/>
      <c r="P938" s="635"/>
      <c r="Q938" s="635"/>
      <c r="R938" s="635"/>
      <c r="S938" s="635"/>
      <c r="T938" s="635"/>
      <c r="U938" s="635"/>
      <c r="V938" s="635"/>
      <c r="W938" s="635"/>
      <c r="X938" s="635"/>
      <c r="Y938" s="635"/>
      <c r="Z938" s="635"/>
    </row>
    <row r="939" spans="1:26" ht="18.75" customHeight="1">
      <c r="A939" s="635"/>
      <c r="B939" s="635"/>
      <c r="C939" s="635"/>
      <c r="D939" s="635"/>
      <c r="E939" s="635"/>
      <c r="F939" s="635"/>
      <c r="G939" s="635"/>
      <c r="H939" s="635"/>
      <c r="I939" s="635"/>
      <c r="J939" s="635"/>
      <c r="K939" s="635"/>
      <c r="L939" s="635"/>
      <c r="M939" s="635"/>
      <c r="N939" s="635"/>
      <c r="O939" s="635"/>
      <c r="P939" s="635"/>
      <c r="Q939" s="635"/>
      <c r="R939" s="635"/>
      <c r="S939" s="635"/>
      <c r="T939" s="635"/>
      <c r="U939" s="635"/>
      <c r="V939" s="635"/>
      <c r="W939" s="635"/>
      <c r="X939" s="635"/>
      <c r="Y939" s="635"/>
      <c r="Z939" s="635"/>
    </row>
    <row r="940" spans="1:26" ht="18.75" customHeight="1">
      <c r="A940" s="635"/>
      <c r="B940" s="635"/>
      <c r="C940" s="635"/>
      <c r="D940" s="635"/>
      <c r="E940" s="635"/>
      <c r="F940" s="635"/>
      <c r="G940" s="635"/>
      <c r="H940" s="635"/>
      <c r="I940" s="635"/>
      <c r="J940" s="635"/>
      <c r="K940" s="635"/>
      <c r="L940" s="635"/>
      <c r="M940" s="635"/>
      <c r="N940" s="635"/>
      <c r="O940" s="635"/>
      <c r="P940" s="635"/>
      <c r="Q940" s="635"/>
      <c r="R940" s="635"/>
      <c r="S940" s="635"/>
      <c r="T940" s="635"/>
      <c r="U940" s="635"/>
      <c r="V940" s="635"/>
      <c r="W940" s="635"/>
      <c r="X940" s="635"/>
      <c r="Y940" s="635"/>
      <c r="Z940" s="635"/>
    </row>
    <row r="941" spans="1:26" ht="18.75" customHeight="1">
      <c r="A941" s="635"/>
      <c r="B941" s="635"/>
      <c r="C941" s="635"/>
      <c r="D941" s="635"/>
      <c r="E941" s="635"/>
      <c r="F941" s="635"/>
      <c r="G941" s="635"/>
      <c r="H941" s="635"/>
      <c r="I941" s="635"/>
      <c r="J941" s="635"/>
      <c r="K941" s="635"/>
      <c r="L941" s="635"/>
      <c r="M941" s="635"/>
      <c r="N941" s="635"/>
      <c r="O941" s="635"/>
      <c r="P941" s="635"/>
      <c r="Q941" s="635"/>
      <c r="R941" s="635"/>
      <c r="S941" s="635"/>
      <c r="T941" s="635"/>
      <c r="U941" s="635"/>
      <c r="V941" s="635"/>
      <c r="W941" s="635"/>
      <c r="X941" s="635"/>
      <c r="Y941" s="635"/>
      <c r="Z941" s="635"/>
    </row>
    <row r="942" spans="1:26" ht="18.75" customHeight="1">
      <c r="A942" s="635"/>
      <c r="B942" s="635"/>
      <c r="C942" s="635"/>
      <c r="D942" s="635"/>
      <c r="E942" s="635"/>
      <c r="F942" s="635"/>
      <c r="G942" s="635"/>
      <c r="H942" s="635"/>
      <c r="I942" s="635"/>
      <c r="J942" s="635"/>
      <c r="K942" s="635"/>
      <c r="L942" s="635"/>
      <c r="M942" s="635"/>
      <c r="N942" s="635"/>
      <c r="O942" s="635"/>
      <c r="P942" s="635"/>
      <c r="Q942" s="635"/>
      <c r="R942" s="635"/>
      <c r="S942" s="635"/>
      <c r="T942" s="635"/>
      <c r="U942" s="635"/>
      <c r="V942" s="635"/>
      <c r="W942" s="635"/>
      <c r="X942" s="635"/>
      <c r="Y942" s="635"/>
      <c r="Z942" s="635"/>
    </row>
    <row r="943" spans="1:26" ht="18.75" customHeight="1">
      <c r="A943" s="635"/>
      <c r="B943" s="635"/>
      <c r="C943" s="635"/>
      <c r="D943" s="635"/>
      <c r="E943" s="635"/>
      <c r="F943" s="635"/>
      <c r="G943" s="635"/>
      <c r="H943" s="635"/>
      <c r="I943" s="635"/>
      <c r="J943" s="635"/>
      <c r="K943" s="635"/>
      <c r="L943" s="635"/>
      <c r="M943" s="635"/>
      <c r="N943" s="635"/>
      <c r="O943" s="635"/>
      <c r="P943" s="635"/>
      <c r="Q943" s="635"/>
      <c r="R943" s="635"/>
      <c r="S943" s="635"/>
      <c r="T943" s="635"/>
      <c r="U943" s="635"/>
      <c r="V943" s="635"/>
      <c r="W943" s="635"/>
      <c r="X943" s="635"/>
      <c r="Y943" s="635"/>
      <c r="Z943" s="635"/>
    </row>
    <row r="944" spans="1:26" ht="18.75" customHeight="1">
      <c r="A944" s="635"/>
      <c r="B944" s="635"/>
      <c r="C944" s="635"/>
      <c r="D944" s="635"/>
      <c r="E944" s="635"/>
      <c r="F944" s="635"/>
      <c r="G944" s="635"/>
      <c r="H944" s="635"/>
      <c r="I944" s="635"/>
      <c r="J944" s="635"/>
      <c r="K944" s="635"/>
      <c r="L944" s="635"/>
      <c r="M944" s="635"/>
      <c r="N944" s="635"/>
      <c r="O944" s="635"/>
      <c r="P944" s="635"/>
      <c r="Q944" s="635"/>
      <c r="R944" s="635"/>
      <c r="S944" s="635"/>
      <c r="T944" s="635"/>
      <c r="U944" s="635"/>
      <c r="V944" s="635"/>
      <c r="W944" s="635"/>
      <c r="X944" s="635"/>
      <c r="Y944" s="635"/>
      <c r="Z944" s="635"/>
    </row>
    <row r="945" spans="1:26" ht="18.75" customHeight="1">
      <c r="A945" s="635"/>
      <c r="B945" s="635"/>
      <c r="C945" s="635"/>
      <c r="D945" s="635"/>
      <c r="E945" s="635"/>
      <c r="F945" s="635"/>
      <c r="G945" s="635"/>
      <c r="H945" s="635"/>
      <c r="I945" s="635"/>
      <c r="J945" s="635"/>
      <c r="K945" s="635"/>
      <c r="L945" s="635"/>
      <c r="M945" s="635"/>
      <c r="N945" s="635"/>
      <c r="O945" s="635"/>
      <c r="P945" s="635"/>
      <c r="Q945" s="635"/>
      <c r="R945" s="635"/>
      <c r="S945" s="635"/>
      <c r="T945" s="635"/>
      <c r="U945" s="635"/>
      <c r="V945" s="635"/>
      <c r="W945" s="635"/>
      <c r="X945" s="635"/>
      <c r="Y945" s="635"/>
      <c r="Z945" s="635"/>
    </row>
    <row r="946" spans="1:26" ht="18.75" customHeight="1">
      <c r="A946" s="635"/>
      <c r="B946" s="635"/>
      <c r="C946" s="635"/>
      <c r="D946" s="635"/>
      <c r="E946" s="635"/>
      <c r="F946" s="635"/>
      <c r="G946" s="635"/>
      <c r="H946" s="635"/>
      <c r="I946" s="635"/>
      <c r="J946" s="635"/>
      <c r="K946" s="635"/>
      <c r="L946" s="635"/>
      <c r="M946" s="635"/>
      <c r="N946" s="635"/>
      <c r="O946" s="635"/>
      <c r="P946" s="635"/>
      <c r="Q946" s="635"/>
      <c r="R946" s="635"/>
      <c r="S946" s="635"/>
      <c r="T946" s="635"/>
      <c r="U946" s="635"/>
      <c r="V946" s="635"/>
      <c r="W946" s="635"/>
      <c r="X946" s="635"/>
      <c r="Y946" s="635"/>
      <c r="Z946" s="635"/>
    </row>
    <row r="947" spans="1:26" ht="18.75" customHeight="1">
      <c r="A947" s="635"/>
      <c r="B947" s="635"/>
      <c r="C947" s="635"/>
      <c r="D947" s="635"/>
      <c r="E947" s="635"/>
      <c r="F947" s="635"/>
      <c r="G947" s="635"/>
      <c r="H947" s="635"/>
      <c r="I947" s="635"/>
      <c r="J947" s="635"/>
      <c r="K947" s="635"/>
      <c r="L947" s="635"/>
      <c r="M947" s="635"/>
      <c r="N947" s="635"/>
      <c r="O947" s="635"/>
      <c r="P947" s="635"/>
      <c r="Q947" s="635"/>
      <c r="R947" s="635"/>
      <c r="S947" s="635"/>
      <c r="T947" s="635"/>
      <c r="U947" s="635"/>
      <c r="V947" s="635"/>
      <c r="W947" s="635"/>
      <c r="X947" s="635"/>
      <c r="Y947" s="635"/>
      <c r="Z947" s="635"/>
    </row>
    <row r="948" spans="1:26" ht="18.75" customHeight="1">
      <c r="A948" s="635"/>
      <c r="B948" s="635"/>
      <c r="C948" s="635"/>
      <c r="D948" s="635"/>
      <c r="E948" s="635"/>
      <c r="F948" s="635"/>
      <c r="G948" s="635"/>
      <c r="H948" s="635"/>
      <c r="I948" s="635"/>
      <c r="J948" s="635"/>
      <c r="K948" s="635"/>
      <c r="L948" s="635"/>
      <c r="M948" s="635"/>
      <c r="N948" s="635"/>
      <c r="O948" s="635"/>
      <c r="P948" s="635"/>
      <c r="Q948" s="635"/>
      <c r="R948" s="635"/>
      <c r="S948" s="635"/>
      <c r="T948" s="635"/>
      <c r="U948" s="635"/>
      <c r="V948" s="635"/>
      <c r="W948" s="635"/>
      <c r="X948" s="635"/>
      <c r="Y948" s="635"/>
      <c r="Z948" s="635"/>
    </row>
    <row r="949" spans="1:26" ht="18.75" customHeight="1">
      <c r="A949" s="635"/>
      <c r="B949" s="635"/>
      <c r="C949" s="635"/>
      <c r="D949" s="635"/>
      <c r="E949" s="635"/>
      <c r="F949" s="635"/>
      <c r="G949" s="635"/>
      <c r="H949" s="635"/>
      <c r="I949" s="635"/>
      <c r="J949" s="635"/>
      <c r="K949" s="635"/>
      <c r="L949" s="635"/>
      <c r="M949" s="635"/>
      <c r="N949" s="635"/>
      <c r="O949" s="635"/>
      <c r="P949" s="635"/>
      <c r="Q949" s="635"/>
      <c r="R949" s="635"/>
      <c r="S949" s="635"/>
      <c r="T949" s="635"/>
      <c r="U949" s="635"/>
      <c r="V949" s="635"/>
      <c r="W949" s="635"/>
      <c r="X949" s="635"/>
      <c r="Y949" s="635"/>
      <c r="Z949" s="635"/>
    </row>
    <row r="950" spans="1:26" ht="18.75" customHeight="1">
      <c r="A950" s="635"/>
      <c r="B950" s="635"/>
      <c r="C950" s="635"/>
      <c r="D950" s="635"/>
      <c r="E950" s="635"/>
      <c r="F950" s="635"/>
      <c r="G950" s="635"/>
      <c r="H950" s="635"/>
      <c r="I950" s="635"/>
      <c r="J950" s="635"/>
      <c r="K950" s="635"/>
      <c r="L950" s="635"/>
      <c r="M950" s="635"/>
      <c r="N950" s="635"/>
      <c r="O950" s="635"/>
      <c r="P950" s="635"/>
      <c r="Q950" s="635"/>
      <c r="R950" s="635"/>
      <c r="S950" s="635"/>
      <c r="T950" s="635"/>
      <c r="U950" s="635"/>
      <c r="V950" s="635"/>
      <c r="W950" s="635"/>
      <c r="X950" s="635"/>
      <c r="Y950" s="635"/>
      <c r="Z950" s="635"/>
    </row>
    <row r="951" spans="1:26" ht="18.75" customHeight="1">
      <c r="A951" s="635"/>
      <c r="B951" s="635"/>
      <c r="C951" s="635"/>
      <c r="D951" s="635"/>
      <c r="E951" s="635"/>
      <c r="F951" s="635"/>
      <c r="G951" s="635"/>
      <c r="H951" s="635"/>
      <c r="I951" s="635"/>
      <c r="J951" s="635"/>
      <c r="K951" s="635"/>
      <c r="L951" s="635"/>
      <c r="M951" s="635"/>
      <c r="N951" s="635"/>
      <c r="O951" s="635"/>
      <c r="P951" s="635"/>
      <c r="Q951" s="635"/>
      <c r="R951" s="635"/>
      <c r="S951" s="635"/>
      <c r="T951" s="635"/>
      <c r="U951" s="635"/>
      <c r="V951" s="635"/>
      <c r="W951" s="635"/>
      <c r="X951" s="635"/>
      <c r="Y951" s="635"/>
      <c r="Z951" s="635"/>
    </row>
    <row r="952" spans="1:26" ht="18.75" customHeight="1">
      <c r="A952" s="635"/>
      <c r="B952" s="635"/>
      <c r="C952" s="635"/>
      <c r="D952" s="635"/>
      <c r="E952" s="635"/>
      <c r="F952" s="635"/>
      <c r="G952" s="635"/>
      <c r="H952" s="635"/>
      <c r="I952" s="635"/>
      <c r="J952" s="635"/>
      <c r="K952" s="635"/>
      <c r="L952" s="635"/>
      <c r="M952" s="635"/>
      <c r="N952" s="635"/>
      <c r="O952" s="635"/>
      <c r="P952" s="635"/>
      <c r="Q952" s="635"/>
      <c r="R952" s="635"/>
      <c r="S952" s="635"/>
      <c r="T952" s="635"/>
      <c r="U952" s="635"/>
      <c r="V952" s="635"/>
      <c r="W952" s="635"/>
      <c r="X952" s="635"/>
      <c r="Y952" s="635"/>
      <c r="Z952" s="635"/>
    </row>
    <row r="953" spans="1:26" ht="18.75" customHeight="1">
      <c r="A953" s="635"/>
      <c r="B953" s="635"/>
      <c r="C953" s="635"/>
      <c r="D953" s="635"/>
      <c r="E953" s="635"/>
      <c r="F953" s="635"/>
      <c r="G953" s="635"/>
      <c r="H953" s="635"/>
      <c r="I953" s="635"/>
      <c r="J953" s="635"/>
      <c r="K953" s="635"/>
      <c r="L953" s="635"/>
      <c r="M953" s="635"/>
      <c r="N953" s="635"/>
      <c r="O953" s="635"/>
      <c r="P953" s="635"/>
      <c r="Q953" s="635"/>
      <c r="R953" s="635"/>
      <c r="S953" s="635"/>
      <c r="T953" s="635"/>
      <c r="U953" s="635"/>
      <c r="V953" s="635"/>
      <c r="W953" s="635"/>
      <c r="X953" s="635"/>
      <c r="Y953" s="635"/>
      <c r="Z953" s="635"/>
    </row>
    <row r="954" spans="1:26" ht="18.75" customHeight="1">
      <c r="A954" s="635"/>
      <c r="B954" s="635"/>
      <c r="C954" s="635"/>
      <c r="D954" s="635"/>
      <c r="E954" s="635"/>
      <c r="F954" s="635"/>
      <c r="G954" s="635"/>
      <c r="H954" s="635"/>
      <c r="I954" s="635"/>
      <c r="J954" s="635"/>
      <c r="K954" s="635"/>
      <c r="L954" s="635"/>
      <c r="M954" s="635"/>
      <c r="N954" s="635"/>
      <c r="O954" s="635"/>
      <c r="P954" s="635"/>
      <c r="Q954" s="635"/>
      <c r="R954" s="635"/>
      <c r="S954" s="635"/>
      <c r="T954" s="635"/>
      <c r="U954" s="635"/>
      <c r="V954" s="635"/>
      <c r="W954" s="635"/>
      <c r="X954" s="635"/>
      <c r="Y954" s="635"/>
      <c r="Z954" s="635"/>
    </row>
    <row r="955" spans="1:26" ht="18.75" customHeight="1">
      <c r="A955" s="635"/>
      <c r="B955" s="635"/>
      <c r="C955" s="635"/>
      <c r="D955" s="635"/>
      <c r="E955" s="635"/>
      <c r="F955" s="635"/>
      <c r="G955" s="635"/>
      <c r="H955" s="635"/>
      <c r="I955" s="635"/>
      <c r="J955" s="635"/>
      <c r="K955" s="635"/>
      <c r="L955" s="635"/>
      <c r="M955" s="635"/>
      <c r="N955" s="635"/>
      <c r="O955" s="635"/>
      <c r="P955" s="635"/>
      <c r="Q955" s="635"/>
      <c r="R955" s="635"/>
      <c r="S955" s="635"/>
      <c r="T955" s="635"/>
      <c r="U955" s="635"/>
      <c r="V955" s="635"/>
      <c r="W955" s="635"/>
      <c r="X955" s="635"/>
      <c r="Y955" s="635"/>
      <c r="Z955" s="635"/>
    </row>
    <row r="956" spans="1:26" ht="18.75" customHeight="1">
      <c r="A956" s="635"/>
      <c r="B956" s="635"/>
      <c r="C956" s="635"/>
      <c r="D956" s="635"/>
      <c r="E956" s="635"/>
      <c r="F956" s="635"/>
      <c r="G956" s="635"/>
      <c r="H956" s="635"/>
      <c r="I956" s="635"/>
      <c r="J956" s="635"/>
      <c r="K956" s="635"/>
      <c r="L956" s="635"/>
      <c r="M956" s="635"/>
      <c r="N956" s="635"/>
      <c r="O956" s="635"/>
      <c r="P956" s="635"/>
      <c r="Q956" s="635"/>
      <c r="R956" s="635"/>
      <c r="S956" s="635"/>
      <c r="T956" s="635"/>
      <c r="U956" s="635"/>
      <c r="V956" s="635"/>
      <c r="W956" s="635"/>
      <c r="X956" s="635"/>
      <c r="Y956" s="635"/>
      <c r="Z956" s="635"/>
    </row>
    <row r="957" spans="1:26" ht="18.75" customHeight="1">
      <c r="A957" s="635"/>
      <c r="B957" s="635"/>
      <c r="C957" s="635"/>
      <c r="D957" s="635"/>
      <c r="E957" s="635"/>
      <c r="F957" s="635"/>
      <c r="G957" s="635"/>
      <c r="H957" s="635"/>
      <c r="I957" s="635"/>
      <c r="J957" s="635"/>
      <c r="K957" s="635"/>
      <c r="L957" s="635"/>
      <c r="M957" s="635"/>
      <c r="N957" s="635"/>
      <c r="O957" s="635"/>
      <c r="P957" s="635"/>
      <c r="Q957" s="635"/>
      <c r="R957" s="635"/>
      <c r="S957" s="635"/>
      <c r="T957" s="635"/>
      <c r="U957" s="635"/>
      <c r="V957" s="635"/>
      <c r="W957" s="635"/>
      <c r="X957" s="635"/>
      <c r="Y957" s="635"/>
      <c r="Z957" s="635"/>
    </row>
    <row r="958" spans="1:26" ht="18.75" customHeight="1">
      <c r="A958" s="635"/>
      <c r="B958" s="635"/>
      <c r="C958" s="635"/>
      <c r="D958" s="635"/>
      <c r="E958" s="635"/>
      <c r="F958" s="635"/>
      <c r="G958" s="635"/>
      <c r="H958" s="635"/>
      <c r="I958" s="635"/>
      <c r="J958" s="635"/>
      <c r="K958" s="635"/>
      <c r="L958" s="635"/>
      <c r="M958" s="635"/>
      <c r="N958" s="635"/>
      <c r="O958" s="635"/>
      <c r="P958" s="635"/>
      <c r="Q958" s="635"/>
      <c r="R958" s="635"/>
      <c r="S958" s="635"/>
      <c r="T958" s="635"/>
      <c r="U958" s="635"/>
      <c r="V958" s="635"/>
      <c r="W958" s="635"/>
      <c r="X958" s="635"/>
      <c r="Y958" s="635"/>
      <c r="Z958" s="635"/>
    </row>
    <row r="959" spans="1:26" ht="18.75" customHeight="1">
      <c r="A959" s="635"/>
      <c r="B959" s="635"/>
      <c r="C959" s="635"/>
      <c r="D959" s="635"/>
      <c r="E959" s="635"/>
      <c r="F959" s="635"/>
      <c r="G959" s="635"/>
      <c r="H959" s="635"/>
      <c r="I959" s="635"/>
      <c r="J959" s="635"/>
      <c r="K959" s="635"/>
      <c r="L959" s="635"/>
      <c r="M959" s="635"/>
      <c r="N959" s="635"/>
      <c r="O959" s="635"/>
      <c r="P959" s="635"/>
      <c r="Q959" s="635"/>
      <c r="R959" s="635"/>
      <c r="S959" s="635"/>
      <c r="T959" s="635"/>
      <c r="U959" s="635"/>
      <c r="V959" s="635"/>
      <c r="W959" s="635"/>
      <c r="X959" s="635"/>
      <c r="Y959" s="635"/>
      <c r="Z959" s="635"/>
    </row>
    <row r="960" spans="1:26" ht="18.75" customHeight="1">
      <c r="A960" s="635"/>
      <c r="B960" s="635"/>
      <c r="C960" s="635"/>
      <c r="D960" s="635"/>
      <c r="E960" s="635"/>
      <c r="F960" s="635"/>
      <c r="G960" s="635"/>
      <c r="H960" s="635"/>
      <c r="I960" s="635"/>
      <c r="J960" s="635"/>
      <c r="K960" s="635"/>
      <c r="L960" s="635"/>
      <c r="M960" s="635"/>
      <c r="N960" s="635"/>
      <c r="O960" s="635"/>
      <c r="P960" s="635"/>
      <c r="Q960" s="635"/>
      <c r="R960" s="635"/>
      <c r="S960" s="635"/>
      <c r="T960" s="635"/>
      <c r="U960" s="635"/>
      <c r="V960" s="635"/>
      <c r="W960" s="635"/>
      <c r="X960" s="635"/>
      <c r="Y960" s="635"/>
      <c r="Z960" s="635"/>
    </row>
    <row r="961" spans="1:26" ht="18.75" customHeight="1">
      <c r="A961" s="635"/>
      <c r="B961" s="635"/>
      <c r="C961" s="635"/>
      <c r="D961" s="635"/>
      <c r="E961" s="635"/>
      <c r="F961" s="635"/>
      <c r="G961" s="635"/>
      <c r="H961" s="635"/>
      <c r="I961" s="635"/>
      <c r="J961" s="635"/>
      <c r="K961" s="635"/>
      <c r="L961" s="635"/>
      <c r="M961" s="635"/>
      <c r="N961" s="635"/>
      <c r="O961" s="635"/>
      <c r="P961" s="635"/>
      <c r="Q961" s="635"/>
      <c r="R961" s="635"/>
      <c r="S961" s="635"/>
      <c r="T961" s="635"/>
      <c r="U961" s="635"/>
      <c r="V961" s="635"/>
      <c r="W961" s="635"/>
      <c r="X961" s="635"/>
      <c r="Y961" s="635"/>
      <c r="Z961" s="635"/>
    </row>
    <row r="962" spans="1:26" ht="18.75" customHeight="1">
      <c r="A962" s="635"/>
      <c r="B962" s="635"/>
      <c r="C962" s="635"/>
      <c r="D962" s="635"/>
      <c r="E962" s="635"/>
      <c r="F962" s="635"/>
      <c r="G962" s="635"/>
      <c r="H962" s="635"/>
      <c r="I962" s="635"/>
      <c r="J962" s="635"/>
      <c r="K962" s="635"/>
      <c r="L962" s="635"/>
      <c r="M962" s="635"/>
      <c r="N962" s="635"/>
      <c r="O962" s="635"/>
      <c r="P962" s="635"/>
      <c r="Q962" s="635"/>
      <c r="R962" s="635"/>
      <c r="S962" s="635"/>
      <c r="T962" s="635"/>
      <c r="U962" s="635"/>
      <c r="V962" s="635"/>
      <c r="W962" s="635"/>
      <c r="X962" s="635"/>
      <c r="Y962" s="635"/>
      <c r="Z962" s="635"/>
    </row>
    <row r="963" spans="1:26" ht="18.75" customHeight="1">
      <c r="A963" s="635"/>
      <c r="B963" s="635"/>
      <c r="C963" s="635"/>
      <c r="D963" s="635"/>
      <c r="E963" s="635"/>
      <c r="F963" s="635"/>
      <c r="G963" s="635"/>
      <c r="H963" s="635"/>
      <c r="I963" s="635"/>
      <c r="J963" s="635"/>
      <c r="K963" s="635"/>
      <c r="L963" s="635"/>
      <c r="M963" s="635"/>
      <c r="N963" s="635"/>
      <c r="O963" s="635"/>
      <c r="P963" s="635"/>
      <c r="Q963" s="635"/>
      <c r="R963" s="635"/>
      <c r="S963" s="635"/>
      <c r="T963" s="635"/>
      <c r="U963" s="635"/>
      <c r="V963" s="635"/>
      <c r="W963" s="635"/>
      <c r="X963" s="635"/>
      <c r="Y963" s="635"/>
      <c r="Z963" s="635"/>
    </row>
    <row r="964" spans="1:26" ht="18.75" customHeight="1">
      <c r="A964" s="635"/>
      <c r="B964" s="635"/>
      <c r="C964" s="635"/>
      <c r="D964" s="635"/>
      <c r="E964" s="635"/>
      <c r="F964" s="635"/>
      <c r="G964" s="635"/>
      <c r="H964" s="635"/>
      <c r="I964" s="635"/>
      <c r="J964" s="635"/>
      <c r="K964" s="635"/>
      <c r="L964" s="635"/>
      <c r="M964" s="635"/>
      <c r="N964" s="635"/>
      <c r="O964" s="635"/>
      <c r="P964" s="635"/>
      <c r="Q964" s="635"/>
      <c r="R964" s="635"/>
      <c r="S964" s="635"/>
      <c r="T964" s="635"/>
      <c r="U964" s="635"/>
      <c r="V964" s="635"/>
      <c r="W964" s="635"/>
      <c r="X964" s="635"/>
      <c r="Y964" s="635"/>
      <c r="Z964" s="635"/>
    </row>
    <row r="965" spans="1:26" ht="18.75" customHeight="1">
      <c r="A965" s="635"/>
      <c r="B965" s="635"/>
      <c r="C965" s="635"/>
      <c r="D965" s="635"/>
      <c r="E965" s="635"/>
      <c r="F965" s="635"/>
      <c r="G965" s="635"/>
      <c r="H965" s="635"/>
      <c r="I965" s="635"/>
      <c r="J965" s="635"/>
      <c r="K965" s="635"/>
      <c r="L965" s="635"/>
      <c r="M965" s="635"/>
      <c r="N965" s="635"/>
      <c r="O965" s="635"/>
      <c r="P965" s="635"/>
      <c r="Q965" s="635"/>
      <c r="R965" s="635"/>
      <c r="S965" s="635"/>
      <c r="T965" s="635"/>
      <c r="U965" s="635"/>
      <c r="V965" s="635"/>
      <c r="W965" s="635"/>
      <c r="X965" s="635"/>
      <c r="Y965" s="635"/>
      <c r="Z965" s="635"/>
    </row>
    <row r="966" spans="1:26" ht="18.75" customHeight="1">
      <c r="A966" s="635"/>
      <c r="B966" s="635"/>
      <c r="C966" s="635"/>
      <c r="D966" s="635"/>
      <c r="E966" s="635"/>
      <c r="F966" s="635"/>
      <c r="G966" s="635"/>
      <c r="H966" s="635"/>
      <c r="I966" s="635"/>
      <c r="J966" s="635"/>
      <c r="K966" s="635"/>
      <c r="L966" s="635"/>
      <c r="M966" s="635"/>
      <c r="N966" s="635"/>
      <c r="O966" s="635"/>
      <c r="P966" s="635"/>
      <c r="Q966" s="635"/>
      <c r="R966" s="635"/>
      <c r="S966" s="635"/>
      <c r="T966" s="635"/>
      <c r="U966" s="635"/>
      <c r="V966" s="635"/>
      <c r="W966" s="635"/>
      <c r="X966" s="635"/>
      <c r="Y966" s="635"/>
      <c r="Z966" s="635"/>
    </row>
    <row r="967" spans="1:26" ht="18.75" customHeight="1">
      <c r="A967" s="635"/>
      <c r="B967" s="635"/>
      <c r="C967" s="635"/>
      <c r="D967" s="635"/>
      <c r="E967" s="635"/>
      <c r="F967" s="635"/>
      <c r="G967" s="635"/>
      <c r="H967" s="635"/>
      <c r="I967" s="635"/>
      <c r="J967" s="635"/>
      <c r="K967" s="635"/>
      <c r="L967" s="635"/>
      <c r="M967" s="635"/>
      <c r="N967" s="635"/>
      <c r="O967" s="635"/>
      <c r="P967" s="635"/>
      <c r="Q967" s="635"/>
      <c r="R967" s="635"/>
      <c r="S967" s="635"/>
      <c r="T967" s="635"/>
      <c r="U967" s="635"/>
      <c r="V967" s="635"/>
      <c r="W967" s="635"/>
      <c r="X967" s="635"/>
      <c r="Y967" s="635"/>
      <c r="Z967" s="635"/>
    </row>
    <row r="968" spans="1:26" ht="18.75" customHeight="1">
      <c r="A968" s="635"/>
      <c r="B968" s="635"/>
      <c r="C968" s="635"/>
      <c r="D968" s="635"/>
      <c r="E968" s="635"/>
      <c r="F968" s="635"/>
      <c r="G968" s="635"/>
      <c r="H968" s="635"/>
      <c r="I968" s="635"/>
      <c r="J968" s="635"/>
      <c r="K968" s="635"/>
      <c r="L968" s="635"/>
      <c r="M968" s="635"/>
      <c r="N968" s="635"/>
      <c r="O968" s="635"/>
      <c r="P968" s="635"/>
      <c r="Q968" s="635"/>
      <c r="R968" s="635"/>
      <c r="S968" s="635"/>
      <c r="T968" s="635"/>
      <c r="U968" s="635"/>
      <c r="V968" s="635"/>
      <c r="W968" s="635"/>
      <c r="X968" s="635"/>
      <c r="Y968" s="635"/>
      <c r="Z968" s="635"/>
    </row>
    <row r="969" spans="1:26" ht="18.75" customHeight="1">
      <c r="A969" s="635"/>
      <c r="B969" s="635"/>
      <c r="C969" s="635"/>
      <c r="D969" s="635"/>
      <c r="E969" s="635"/>
      <c r="F969" s="635"/>
      <c r="G969" s="635"/>
      <c r="H969" s="635"/>
      <c r="I969" s="635"/>
      <c r="J969" s="635"/>
      <c r="K969" s="635"/>
      <c r="L969" s="635"/>
      <c r="M969" s="635"/>
      <c r="N969" s="635"/>
      <c r="O969" s="635"/>
      <c r="P969" s="635"/>
      <c r="Q969" s="635"/>
      <c r="R969" s="635"/>
      <c r="S969" s="635"/>
      <c r="T969" s="635"/>
      <c r="U969" s="635"/>
      <c r="V969" s="635"/>
      <c r="W969" s="635"/>
      <c r="X969" s="635"/>
      <c r="Y969" s="635"/>
      <c r="Z969" s="635"/>
    </row>
    <row r="970" spans="1:26" ht="18.75" customHeight="1">
      <c r="A970" s="635"/>
      <c r="B970" s="635"/>
      <c r="C970" s="635"/>
      <c r="D970" s="635"/>
      <c r="E970" s="635"/>
      <c r="F970" s="635"/>
      <c r="G970" s="635"/>
      <c r="H970" s="635"/>
      <c r="I970" s="635"/>
      <c r="J970" s="635"/>
      <c r="K970" s="635"/>
      <c r="L970" s="635"/>
      <c r="M970" s="635"/>
      <c r="N970" s="635"/>
      <c r="O970" s="635"/>
      <c r="P970" s="635"/>
      <c r="Q970" s="635"/>
      <c r="R970" s="635"/>
      <c r="S970" s="635"/>
      <c r="T970" s="635"/>
      <c r="U970" s="635"/>
      <c r="V970" s="635"/>
      <c r="W970" s="635"/>
      <c r="X970" s="635"/>
      <c r="Y970" s="635"/>
      <c r="Z970" s="635"/>
    </row>
    <row r="971" spans="1:26" ht="18.75" customHeight="1">
      <c r="A971" s="635"/>
      <c r="B971" s="635"/>
      <c r="C971" s="635"/>
      <c r="D971" s="635"/>
      <c r="E971" s="635"/>
      <c r="F971" s="635"/>
      <c r="G971" s="635"/>
      <c r="H971" s="635"/>
      <c r="I971" s="635"/>
      <c r="J971" s="635"/>
      <c r="K971" s="635"/>
      <c r="L971" s="635"/>
      <c r="M971" s="635"/>
      <c r="N971" s="635"/>
      <c r="O971" s="635"/>
      <c r="P971" s="635"/>
      <c r="Q971" s="635"/>
      <c r="R971" s="635"/>
      <c r="S971" s="635"/>
      <c r="T971" s="635"/>
      <c r="U971" s="635"/>
      <c r="V971" s="635"/>
      <c r="W971" s="635"/>
      <c r="X971" s="635"/>
      <c r="Y971" s="635"/>
      <c r="Z971" s="635"/>
    </row>
    <row r="972" spans="1:26" ht="18.75" customHeight="1">
      <c r="A972" s="635"/>
      <c r="B972" s="635"/>
      <c r="C972" s="635"/>
      <c r="D972" s="635"/>
      <c r="E972" s="635"/>
      <c r="F972" s="635"/>
      <c r="G972" s="635"/>
      <c r="H972" s="635"/>
      <c r="I972" s="635"/>
      <c r="J972" s="635"/>
      <c r="K972" s="635"/>
      <c r="L972" s="635"/>
      <c r="M972" s="635"/>
      <c r="N972" s="635"/>
      <c r="O972" s="635"/>
      <c r="P972" s="635"/>
      <c r="Q972" s="635"/>
      <c r="R972" s="635"/>
      <c r="S972" s="635"/>
      <c r="T972" s="635"/>
      <c r="U972" s="635"/>
      <c r="V972" s="635"/>
      <c r="W972" s="635"/>
      <c r="X972" s="635"/>
      <c r="Y972" s="635"/>
      <c r="Z972" s="635"/>
    </row>
    <row r="973" spans="1:26" ht="18.75" customHeight="1">
      <c r="A973" s="635"/>
      <c r="B973" s="635"/>
      <c r="C973" s="635"/>
      <c r="D973" s="635"/>
      <c r="E973" s="635"/>
      <c r="F973" s="635"/>
      <c r="G973" s="635"/>
      <c r="H973" s="635"/>
      <c r="I973" s="635"/>
      <c r="J973" s="635"/>
      <c r="K973" s="635"/>
      <c r="L973" s="635"/>
      <c r="M973" s="635"/>
      <c r="N973" s="635"/>
      <c r="O973" s="635"/>
      <c r="P973" s="635"/>
      <c r="Q973" s="635"/>
      <c r="R973" s="635"/>
      <c r="S973" s="635"/>
      <c r="T973" s="635"/>
      <c r="U973" s="635"/>
      <c r="V973" s="635"/>
      <c r="W973" s="635"/>
      <c r="X973" s="635"/>
      <c r="Y973" s="635"/>
      <c r="Z973" s="635"/>
    </row>
    <row r="974" spans="1:26" ht="18.75" customHeight="1">
      <c r="A974" s="635"/>
      <c r="B974" s="635"/>
      <c r="C974" s="635"/>
      <c r="D974" s="635"/>
      <c r="E974" s="635"/>
      <c r="F974" s="635"/>
      <c r="G974" s="635"/>
      <c r="H974" s="635"/>
      <c r="I974" s="635"/>
      <c r="J974" s="635"/>
      <c r="K974" s="635"/>
      <c r="L974" s="635"/>
      <c r="M974" s="635"/>
      <c r="N974" s="635"/>
      <c r="O974" s="635"/>
      <c r="P974" s="635"/>
      <c r="Q974" s="635"/>
      <c r="R974" s="635"/>
      <c r="S974" s="635"/>
      <c r="T974" s="635"/>
      <c r="U974" s="635"/>
      <c r="V974" s="635"/>
      <c r="W974" s="635"/>
      <c r="X974" s="635"/>
      <c r="Y974" s="635"/>
      <c r="Z974" s="635"/>
    </row>
    <row r="975" spans="1:26" ht="18.75" customHeight="1">
      <c r="A975" s="635"/>
      <c r="B975" s="635"/>
      <c r="C975" s="635"/>
      <c r="D975" s="635"/>
      <c r="E975" s="635"/>
      <c r="F975" s="635"/>
      <c r="G975" s="635"/>
      <c r="H975" s="635"/>
      <c r="I975" s="635"/>
      <c r="J975" s="635"/>
      <c r="K975" s="635"/>
      <c r="L975" s="635"/>
      <c r="M975" s="635"/>
      <c r="N975" s="635"/>
      <c r="O975" s="635"/>
      <c r="P975" s="635"/>
      <c r="Q975" s="635"/>
      <c r="R975" s="635"/>
      <c r="S975" s="635"/>
      <c r="T975" s="635"/>
      <c r="U975" s="635"/>
      <c r="V975" s="635"/>
      <c r="W975" s="635"/>
      <c r="X975" s="635"/>
      <c r="Y975" s="635"/>
      <c r="Z975" s="635"/>
    </row>
    <row r="976" spans="1:26" ht="18.75" customHeight="1">
      <c r="A976" s="635"/>
      <c r="B976" s="635"/>
      <c r="C976" s="635"/>
      <c r="D976" s="635"/>
      <c r="E976" s="635"/>
      <c r="F976" s="635"/>
      <c r="G976" s="635"/>
      <c r="H976" s="635"/>
      <c r="I976" s="635"/>
      <c r="J976" s="635"/>
      <c r="K976" s="635"/>
      <c r="L976" s="635"/>
      <c r="M976" s="635"/>
      <c r="N976" s="635"/>
      <c r="O976" s="635"/>
      <c r="P976" s="635"/>
      <c r="Q976" s="635"/>
      <c r="R976" s="635"/>
      <c r="S976" s="635"/>
      <c r="T976" s="635"/>
      <c r="U976" s="635"/>
      <c r="V976" s="635"/>
      <c r="W976" s="635"/>
      <c r="X976" s="635"/>
      <c r="Y976" s="635"/>
      <c r="Z976" s="635"/>
    </row>
    <row r="977" spans="1:26" ht="18.75" customHeight="1">
      <c r="A977" s="635"/>
      <c r="B977" s="635"/>
      <c r="C977" s="635"/>
      <c r="D977" s="635"/>
      <c r="E977" s="635"/>
      <c r="F977" s="635"/>
      <c r="G977" s="635"/>
      <c r="H977" s="635"/>
      <c r="I977" s="635"/>
      <c r="J977" s="635"/>
      <c r="K977" s="635"/>
      <c r="L977" s="635"/>
      <c r="M977" s="635"/>
      <c r="N977" s="635"/>
      <c r="O977" s="635"/>
      <c r="P977" s="635"/>
      <c r="Q977" s="635"/>
      <c r="R977" s="635"/>
      <c r="S977" s="635"/>
      <c r="T977" s="635"/>
      <c r="U977" s="635"/>
      <c r="V977" s="635"/>
      <c r="W977" s="635"/>
      <c r="X977" s="635"/>
      <c r="Y977" s="635"/>
      <c r="Z977" s="635"/>
    </row>
    <row r="978" spans="1:26" ht="18.75" customHeight="1">
      <c r="A978" s="635"/>
      <c r="B978" s="635"/>
      <c r="C978" s="635"/>
      <c r="D978" s="635"/>
      <c r="E978" s="635"/>
      <c r="F978" s="635"/>
      <c r="G978" s="635"/>
      <c r="H978" s="635"/>
      <c r="I978" s="635"/>
      <c r="J978" s="635"/>
      <c r="K978" s="635"/>
      <c r="L978" s="635"/>
      <c r="M978" s="635"/>
      <c r="N978" s="635"/>
      <c r="O978" s="635"/>
      <c r="P978" s="635"/>
      <c r="Q978" s="635"/>
      <c r="R978" s="635"/>
      <c r="S978" s="635"/>
      <c r="T978" s="635"/>
      <c r="U978" s="635"/>
      <c r="V978" s="635"/>
      <c r="W978" s="635"/>
      <c r="X978" s="635"/>
      <c r="Y978" s="635"/>
      <c r="Z978" s="635"/>
    </row>
    <row r="979" spans="1:26" ht="18.75" customHeight="1">
      <c r="A979" s="635"/>
      <c r="B979" s="635"/>
      <c r="C979" s="635"/>
      <c r="D979" s="635"/>
      <c r="E979" s="635"/>
      <c r="F979" s="635"/>
      <c r="G979" s="635"/>
      <c r="H979" s="635"/>
      <c r="I979" s="635"/>
      <c r="J979" s="635"/>
      <c r="K979" s="635"/>
      <c r="L979" s="635"/>
      <c r="M979" s="635"/>
      <c r="N979" s="635"/>
      <c r="O979" s="635"/>
      <c r="P979" s="635"/>
      <c r="Q979" s="635"/>
      <c r="R979" s="635"/>
      <c r="S979" s="635"/>
      <c r="T979" s="635"/>
      <c r="U979" s="635"/>
      <c r="V979" s="635"/>
      <c r="W979" s="635"/>
      <c r="X979" s="635"/>
      <c r="Y979" s="635"/>
      <c r="Z979" s="635"/>
    </row>
    <row r="980" spans="1:26" ht="18.75" customHeight="1">
      <c r="A980" s="635"/>
      <c r="B980" s="635"/>
      <c r="C980" s="635"/>
      <c r="D980" s="635"/>
      <c r="E980" s="635"/>
      <c r="F980" s="635"/>
      <c r="G980" s="635"/>
      <c r="H980" s="635"/>
      <c r="I980" s="635"/>
      <c r="J980" s="635"/>
      <c r="K980" s="635"/>
      <c r="L980" s="635"/>
      <c r="M980" s="635"/>
      <c r="N980" s="635"/>
      <c r="O980" s="635"/>
      <c r="P980" s="635"/>
      <c r="Q980" s="635"/>
      <c r="R980" s="635"/>
      <c r="S980" s="635"/>
      <c r="T980" s="635"/>
      <c r="U980" s="635"/>
      <c r="V980" s="635"/>
      <c r="W980" s="635"/>
      <c r="X980" s="635"/>
      <c r="Y980" s="635"/>
      <c r="Z980" s="635"/>
    </row>
    <row r="981" spans="1:26" ht="18.75" customHeight="1">
      <c r="A981" s="635"/>
      <c r="B981" s="635"/>
      <c r="C981" s="635"/>
      <c r="D981" s="635"/>
      <c r="E981" s="635"/>
      <c r="F981" s="635"/>
      <c r="G981" s="635"/>
      <c r="H981" s="635"/>
      <c r="I981" s="635"/>
      <c r="J981" s="635"/>
      <c r="K981" s="635"/>
      <c r="L981" s="635"/>
      <c r="M981" s="635"/>
      <c r="N981" s="635"/>
      <c r="O981" s="635"/>
      <c r="P981" s="635"/>
      <c r="Q981" s="635"/>
      <c r="R981" s="635"/>
      <c r="S981" s="635"/>
      <c r="T981" s="635"/>
      <c r="U981" s="635"/>
      <c r="V981" s="635"/>
      <c r="W981" s="635"/>
      <c r="X981" s="635"/>
      <c r="Y981" s="635"/>
      <c r="Z981" s="635"/>
    </row>
    <row r="982" spans="1:26" ht="18.75" customHeight="1">
      <c r="A982" s="635"/>
      <c r="B982" s="635"/>
      <c r="C982" s="635"/>
      <c r="D982" s="635"/>
      <c r="E982" s="635"/>
      <c r="F982" s="635"/>
      <c r="G982" s="635"/>
      <c r="H982" s="635"/>
      <c r="I982" s="635"/>
      <c r="J982" s="635"/>
      <c r="K982" s="635"/>
      <c r="L982" s="635"/>
      <c r="M982" s="635"/>
      <c r="N982" s="635"/>
      <c r="O982" s="635"/>
      <c r="P982" s="635"/>
      <c r="Q982" s="635"/>
      <c r="R982" s="635"/>
      <c r="S982" s="635"/>
      <c r="T982" s="635"/>
      <c r="U982" s="635"/>
      <c r="V982" s="635"/>
      <c r="W982" s="635"/>
      <c r="X982" s="635"/>
      <c r="Y982" s="635"/>
      <c r="Z982" s="635"/>
    </row>
    <row r="983" spans="1:26" ht="18.75" customHeight="1">
      <c r="A983" s="635"/>
      <c r="B983" s="635"/>
      <c r="C983" s="635"/>
      <c r="D983" s="635"/>
      <c r="E983" s="635"/>
      <c r="F983" s="635"/>
      <c r="G983" s="635"/>
      <c r="H983" s="635"/>
      <c r="I983" s="635"/>
      <c r="J983" s="635"/>
      <c r="K983" s="635"/>
      <c r="L983" s="635"/>
      <c r="M983" s="635"/>
      <c r="N983" s="635"/>
      <c r="O983" s="635"/>
      <c r="P983" s="635"/>
      <c r="Q983" s="635"/>
      <c r="R983" s="635"/>
      <c r="S983" s="635"/>
      <c r="T983" s="635"/>
      <c r="U983" s="635"/>
      <c r="V983" s="635"/>
      <c r="W983" s="635"/>
      <c r="X983" s="635"/>
      <c r="Y983" s="635"/>
      <c r="Z983" s="635"/>
    </row>
    <row r="984" spans="1:26" ht="18.75" customHeight="1">
      <c r="A984" s="635"/>
      <c r="B984" s="635"/>
      <c r="C984" s="635"/>
      <c r="D984" s="635"/>
      <c r="E984" s="635"/>
      <c r="F984" s="635"/>
      <c r="G984" s="635"/>
      <c r="H984" s="635"/>
      <c r="I984" s="635"/>
      <c r="J984" s="635"/>
      <c r="K984" s="635"/>
      <c r="L984" s="635"/>
      <c r="M984" s="635"/>
      <c r="N984" s="635"/>
      <c r="O984" s="635"/>
      <c r="P984" s="635"/>
      <c r="Q984" s="635"/>
      <c r="R984" s="635"/>
      <c r="S984" s="635"/>
      <c r="T984" s="635"/>
      <c r="U984" s="635"/>
      <c r="V984" s="635"/>
      <c r="W984" s="635"/>
      <c r="X984" s="635"/>
      <c r="Y984" s="635"/>
      <c r="Z984" s="635"/>
    </row>
    <row r="985" spans="1:26" ht="18.75" customHeight="1">
      <c r="A985" s="635"/>
      <c r="B985" s="635"/>
      <c r="C985" s="635"/>
      <c r="D985" s="635"/>
      <c r="E985" s="635"/>
      <c r="F985" s="635"/>
      <c r="G985" s="635"/>
      <c r="H985" s="635"/>
      <c r="I985" s="635"/>
      <c r="J985" s="635"/>
      <c r="K985" s="635"/>
      <c r="L985" s="635"/>
      <c r="M985" s="635"/>
      <c r="N985" s="635"/>
      <c r="O985" s="635"/>
      <c r="P985" s="635"/>
      <c r="Q985" s="635"/>
      <c r="R985" s="635"/>
      <c r="S985" s="635"/>
      <c r="T985" s="635"/>
      <c r="U985" s="635"/>
      <c r="V985" s="635"/>
      <c r="W985" s="635"/>
      <c r="X985" s="635"/>
      <c r="Y985" s="635"/>
      <c r="Z985" s="635"/>
    </row>
    <row r="986" spans="1:26" ht="18.75" customHeight="1">
      <c r="A986" s="635"/>
      <c r="B986" s="635"/>
      <c r="C986" s="635"/>
      <c r="D986" s="635"/>
      <c r="E986" s="635"/>
      <c r="F986" s="635"/>
      <c r="G986" s="635"/>
      <c r="H986" s="635"/>
      <c r="I986" s="635"/>
      <c r="J986" s="635"/>
      <c r="K986" s="635"/>
      <c r="L986" s="635"/>
      <c r="M986" s="635"/>
      <c r="N986" s="635"/>
      <c r="O986" s="635"/>
      <c r="P986" s="635"/>
      <c r="Q986" s="635"/>
      <c r="R986" s="635"/>
      <c r="S986" s="635"/>
      <c r="T986" s="635"/>
      <c r="U986" s="635"/>
      <c r="V986" s="635"/>
      <c r="W986" s="635"/>
      <c r="X986" s="635"/>
      <c r="Y986" s="635"/>
      <c r="Z986" s="635"/>
    </row>
    <row r="987" spans="1:26" ht="18.75" customHeight="1">
      <c r="A987" s="635"/>
      <c r="B987" s="635"/>
      <c r="C987" s="635"/>
      <c r="D987" s="635"/>
      <c r="E987" s="635"/>
      <c r="F987" s="635"/>
      <c r="G987" s="635"/>
      <c r="H987" s="635"/>
      <c r="I987" s="635"/>
      <c r="J987" s="635"/>
      <c r="K987" s="635"/>
      <c r="L987" s="635"/>
      <c r="M987" s="635"/>
      <c r="N987" s="635"/>
      <c r="O987" s="635"/>
      <c r="P987" s="635"/>
      <c r="Q987" s="635"/>
      <c r="R987" s="635"/>
      <c r="S987" s="635"/>
      <c r="T987" s="635"/>
      <c r="U987" s="635"/>
      <c r="V987" s="635"/>
      <c r="W987" s="635"/>
      <c r="X987" s="635"/>
      <c r="Y987" s="635"/>
      <c r="Z987" s="635"/>
    </row>
    <row r="988" spans="1:26" ht="18.75" customHeight="1">
      <c r="A988" s="635"/>
      <c r="B988" s="635"/>
      <c r="C988" s="635"/>
      <c r="D988" s="635"/>
      <c r="E988" s="635"/>
      <c r="F988" s="635"/>
      <c r="G988" s="635"/>
      <c r="H988" s="635"/>
      <c r="I988" s="635"/>
      <c r="J988" s="635"/>
      <c r="K988" s="635"/>
      <c r="L988" s="635"/>
      <c r="M988" s="635"/>
      <c r="N988" s="635"/>
      <c r="O988" s="635"/>
      <c r="P988" s="635"/>
      <c r="Q988" s="635"/>
      <c r="R988" s="635"/>
      <c r="S988" s="635"/>
      <c r="T988" s="635"/>
      <c r="U988" s="635"/>
      <c r="V988" s="635"/>
      <c r="W988" s="635"/>
      <c r="X988" s="635"/>
      <c r="Y988" s="635"/>
      <c r="Z988" s="635"/>
    </row>
    <row r="989" spans="1:26" ht="18.75" customHeight="1">
      <c r="A989" s="635"/>
      <c r="B989" s="635"/>
      <c r="C989" s="635"/>
      <c r="D989" s="635"/>
      <c r="E989" s="635"/>
      <c r="F989" s="635"/>
      <c r="G989" s="635"/>
      <c r="H989" s="635"/>
      <c r="I989" s="635"/>
      <c r="J989" s="635"/>
      <c r="K989" s="635"/>
      <c r="L989" s="635"/>
      <c r="M989" s="635"/>
      <c r="N989" s="635"/>
      <c r="O989" s="635"/>
      <c r="P989" s="635"/>
      <c r="Q989" s="635"/>
      <c r="R989" s="635"/>
      <c r="S989" s="635"/>
      <c r="T989" s="635"/>
      <c r="U989" s="635"/>
      <c r="V989" s="635"/>
      <c r="W989" s="635"/>
      <c r="X989" s="635"/>
      <c r="Y989" s="635"/>
      <c r="Z989" s="635"/>
    </row>
    <row r="990" spans="1:26" ht="18.75" customHeight="1">
      <c r="A990" s="635"/>
      <c r="B990" s="635"/>
      <c r="C990" s="635"/>
      <c r="D990" s="635"/>
      <c r="E990" s="635"/>
      <c r="F990" s="635"/>
      <c r="G990" s="635"/>
      <c r="H990" s="635"/>
      <c r="I990" s="635"/>
      <c r="J990" s="635"/>
      <c r="K990" s="635"/>
      <c r="L990" s="635"/>
      <c r="M990" s="635"/>
      <c r="N990" s="635"/>
      <c r="O990" s="635"/>
      <c r="P990" s="635"/>
      <c r="Q990" s="635"/>
      <c r="R990" s="635"/>
      <c r="S990" s="635"/>
      <c r="T990" s="635"/>
      <c r="U990" s="635"/>
      <c r="V990" s="635"/>
      <c r="W990" s="635"/>
      <c r="X990" s="635"/>
      <c r="Y990" s="635"/>
      <c r="Z990" s="635"/>
    </row>
    <row r="991" spans="1:26" ht="18.75" customHeight="1">
      <c r="A991" s="635"/>
      <c r="B991" s="635"/>
      <c r="C991" s="635"/>
      <c r="D991" s="635"/>
      <c r="E991" s="635"/>
      <c r="F991" s="635"/>
      <c r="G991" s="635"/>
      <c r="H991" s="635"/>
      <c r="I991" s="635"/>
      <c r="J991" s="635"/>
      <c r="K991" s="635"/>
      <c r="L991" s="635"/>
      <c r="M991" s="635"/>
      <c r="N991" s="635"/>
      <c r="O991" s="635"/>
      <c r="P991" s="635"/>
      <c r="Q991" s="635"/>
      <c r="R991" s="635"/>
      <c r="S991" s="635"/>
      <c r="T991" s="635"/>
      <c r="U991" s="635"/>
      <c r="V991" s="635"/>
      <c r="W991" s="635"/>
      <c r="X991" s="635"/>
      <c r="Y991" s="635"/>
      <c r="Z991" s="635"/>
    </row>
    <row r="992" spans="1:26" ht="18.75" customHeight="1">
      <c r="A992" s="635"/>
      <c r="B992" s="635"/>
      <c r="C992" s="635"/>
      <c r="D992" s="635"/>
      <c r="E992" s="635"/>
      <c r="F992" s="635"/>
      <c r="G992" s="635"/>
      <c r="H992" s="635"/>
      <c r="I992" s="635"/>
      <c r="J992" s="635"/>
      <c r="K992" s="635"/>
      <c r="L992" s="635"/>
      <c r="M992" s="635"/>
      <c r="N992" s="635"/>
      <c r="O992" s="635"/>
      <c r="P992" s="635"/>
      <c r="Q992" s="635"/>
      <c r="R992" s="635"/>
      <c r="S992" s="635"/>
      <c r="T992" s="635"/>
      <c r="U992" s="635"/>
      <c r="V992" s="635"/>
      <c r="W992" s="635"/>
      <c r="X992" s="635"/>
      <c r="Y992" s="635"/>
      <c r="Z992" s="635"/>
    </row>
    <row r="993" spans="1:26" ht="18.75" customHeight="1">
      <c r="A993" s="635"/>
      <c r="B993" s="635"/>
      <c r="C993" s="635"/>
      <c r="D993" s="635"/>
      <c r="E993" s="635"/>
      <c r="F993" s="635"/>
      <c r="G993" s="635"/>
      <c r="H993" s="635"/>
      <c r="I993" s="635"/>
      <c r="J993" s="635"/>
      <c r="K993" s="635"/>
      <c r="L993" s="635"/>
      <c r="M993" s="635"/>
      <c r="N993" s="635"/>
      <c r="O993" s="635"/>
      <c r="P993" s="635"/>
      <c r="Q993" s="635"/>
      <c r="R993" s="635"/>
      <c r="S993" s="635"/>
      <c r="T993" s="635"/>
      <c r="U993" s="635"/>
      <c r="V993" s="635"/>
      <c r="W993" s="635"/>
      <c r="X993" s="635"/>
      <c r="Y993" s="635"/>
      <c r="Z993" s="635"/>
    </row>
    <row r="994" spans="1:26" ht="18.75" customHeight="1">
      <c r="A994" s="635"/>
      <c r="B994" s="635"/>
      <c r="C994" s="635"/>
      <c r="D994" s="635"/>
      <c r="E994" s="635"/>
      <c r="F994" s="635"/>
      <c r="G994" s="635"/>
      <c r="H994" s="635"/>
      <c r="I994" s="635"/>
      <c r="J994" s="635"/>
      <c r="K994" s="635"/>
      <c r="L994" s="635"/>
      <c r="M994" s="635"/>
      <c r="N994" s="635"/>
      <c r="O994" s="635"/>
      <c r="P994" s="635"/>
      <c r="Q994" s="635"/>
      <c r="R994" s="635"/>
      <c r="S994" s="635"/>
      <c r="T994" s="635"/>
      <c r="U994" s="635"/>
      <c r="V994" s="635"/>
      <c r="W994" s="635"/>
      <c r="X994" s="635"/>
      <c r="Y994" s="635"/>
      <c r="Z994" s="635"/>
    </row>
    <row r="995" spans="1:26" ht="18.75" customHeight="1">
      <c r="A995" s="635"/>
      <c r="B995" s="635"/>
      <c r="C995" s="635"/>
      <c r="D995" s="635"/>
      <c r="E995" s="635"/>
      <c r="F995" s="635"/>
      <c r="G995" s="635"/>
      <c r="H995" s="635"/>
      <c r="I995" s="635"/>
      <c r="J995" s="635"/>
      <c r="K995" s="635"/>
      <c r="L995" s="635"/>
      <c r="M995" s="635"/>
      <c r="N995" s="635"/>
      <c r="O995" s="635"/>
      <c r="P995" s="635"/>
      <c r="Q995" s="635"/>
      <c r="R995" s="635"/>
      <c r="S995" s="635"/>
      <c r="T995" s="635"/>
      <c r="U995" s="635"/>
      <c r="V995" s="635"/>
      <c r="W995" s="635"/>
      <c r="X995" s="635"/>
      <c r="Y995" s="635"/>
      <c r="Z995" s="635"/>
    </row>
    <row r="996" spans="1:26" ht="18.75" customHeight="1">
      <c r="A996" s="635"/>
      <c r="B996" s="635"/>
      <c r="C996" s="635"/>
      <c r="D996" s="635"/>
      <c r="E996" s="635"/>
      <c r="F996" s="635"/>
      <c r="G996" s="635"/>
      <c r="H996" s="635"/>
      <c r="I996" s="635"/>
      <c r="J996" s="635"/>
      <c r="K996" s="635"/>
      <c r="L996" s="635"/>
      <c r="M996" s="635"/>
      <c r="N996" s="635"/>
      <c r="O996" s="635"/>
      <c r="P996" s="635"/>
      <c r="Q996" s="635"/>
      <c r="R996" s="635"/>
      <c r="S996" s="635"/>
      <c r="T996" s="635"/>
      <c r="U996" s="635"/>
      <c r="V996" s="635"/>
      <c r="W996" s="635"/>
      <c r="X996" s="635"/>
      <c r="Y996" s="635"/>
      <c r="Z996" s="635"/>
    </row>
    <row r="997" spans="1:26" ht="18.75" customHeight="1">
      <c r="A997" s="635"/>
      <c r="B997" s="635"/>
      <c r="C997" s="635"/>
      <c r="D997" s="635"/>
      <c r="E997" s="635"/>
      <c r="F997" s="635"/>
      <c r="G997" s="635"/>
      <c r="H997" s="635"/>
      <c r="I997" s="635"/>
      <c r="J997" s="635"/>
      <c r="K997" s="635"/>
      <c r="L997" s="635"/>
      <c r="M997" s="635"/>
      <c r="N997" s="635"/>
      <c r="O997" s="635"/>
      <c r="P997" s="635"/>
      <c r="Q997" s="635"/>
      <c r="R997" s="635"/>
      <c r="S997" s="635"/>
      <c r="T997" s="635"/>
      <c r="U997" s="635"/>
      <c r="V997" s="635"/>
      <c r="W997" s="635"/>
      <c r="X997" s="635"/>
      <c r="Y997" s="635"/>
      <c r="Z997" s="635"/>
    </row>
    <row r="998" spans="1:26" ht="18.75" customHeight="1">
      <c r="A998" s="635"/>
      <c r="B998" s="635"/>
      <c r="C998" s="635"/>
      <c r="D998" s="635"/>
      <c r="E998" s="635"/>
      <c r="F998" s="635"/>
      <c r="G998" s="635"/>
      <c r="H998" s="635"/>
      <c r="I998" s="635"/>
      <c r="J998" s="635"/>
      <c r="K998" s="635"/>
      <c r="L998" s="635"/>
      <c r="M998" s="635"/>
      <c r="N998" s="635"/>
      <c r="O998" s="635"/>
      <c r="P998" s="635"/>
      <c r="Q998" s="635"/>
      <c r="R998" s="635"/>
      <c r="S998" s="635"/>
      <c r="T998" s="635"/>
      <c r="U998" s="635"/>
      <c r="V998" s="635"/>
      <c r="W998" s="635"/>
      <c r="X998" s="635"/>
      <c r="Y998" s="635"/>
      <c r="Z998" s="635"/>
    </row>
    <row r="999" spans="1:26" ht="18.75" customHeight="1">
      <c r="A999" s="635"/>
      <c r="B999" s="635"/>
      <c r="C999" s="635"/>
      <c r="D999" s="635"/>
      <c r="E999" s="635"/>
      <c r="F999" s="635"/>
      <c r="G999" s="635"/>
      <c r="H999" s="635"/>
      <c r="I999" s="635"/>
      <c r="J999" s="635"/>
      <c r="K999" s="635"/>
      <c r="L999" s="635"/>
      <c r="M999" s="635"/>
      <c r="N999" s="635"/>
      <c r="O999" s="635"/>
      <c r="P999" s="635"/>
      <c r="Q999" s="635"/>
      <c r="R999" s="635"/>
      <c r="S999" s="635"/>
      <c r="T999" s="635"/>
      <c r="U999" s="635"/>
      <c r="V999" s="635"/>
      <c r="W999" s="635"/>
      <c r="X999" s="635"/>
      <c r="Y999" s="635"/>
      <c r="Z999" s="635"/>
    </row>
    <row r="1000" spans="1:26" ht="18.75" customHeight="1">
      <c r="A1000" s="635"/>
      <c r="B1000" s="635"/>
      <c r="C1000" s="635"/>
      <c r="D1000" s="635"/>
      <c r="E1000" s="635"/>
      <c r="F1000" s="635"/>
      <c r="G1000" s="635"/>
      <c r="H1000" s="635"/>
      <c r="I1000" s="635"/>
      <c r="J1000" s="635"/>
      <c r="K1000" s="635"/>
      <c r="L1000" s="635"/>
      <c r="M1000" s="635"/>
      <c r="N1000" s="635"/>
      <c r="O1000" s="635"/>
      <c r="P1000" s="635"/>
      <c r="Q1000" s="635"/>
      <c r="R1000" s="635"/>
      <c r="S1000" s="635"/>
      <c r="T1000" s="635"/>
      <c r="U1000" s="635"/>
      <c r="V1000" s="635"/>
      <c r="W1000" s="635"/>
      <c r="X1000" s="635"/>
      <c r="Y1000" s="635"/>
      <c r="Z1000" s="635"/>
    </row>
  </sheetData>
  <mergeCells count="4">
    <mergeCell ref="A1:H1"/>
    <mergeCell ref="A2:G2"/>
    <mergeCell ref="A8:H8"/>
    <mergeCell ref="H10:H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8"/>
  <sheetViews>
    <sheetView workbookViewId="0">
      <selection activeCell="E15" sqref="E15"/>
    </sheetView>
  </sheetViews>
  <sheetFormatPr defaultColWidth="8.85546875" defaultRowHeight="12.75"/>
  <cols>
    <col min="1" max="1" width="5.85546875" style="666" customWidth="1"/>
    <col min="2" max="2" width="43" style="666" customWidth="1"/>
    <col min="3" max="3" width="12.42578125" style="666" customWidth="1"/>
    <col min="4" max="4" width="13.7109375" style="667" customWidth="1"/>
    <col min="5" max="5" width="12.140625" style="667" customWidth="1"/>
    <col min="6" max="6" width="17.42578125" style="667" customWidth="1"/>
    <col min="7" max="7" width="50.140625" style="666" customWidth="1"/>
    <col min="8" max="8" width="9.140625" style="666"/>
    <col min="9" max="9" width="10.140625" style="666" bestFit="1" customWidth="1"/>
    <col min="10" max="256" width="9.140625" style="666"/>
    <col min="257" max="257" width="5.85546875" style="666" customWidth="1"/>
    <col min="258" max="258" width="43" style="666" customWidth="1"/>
    <col min="259" max="259" width="12.42578125" style="666" customWidth="1"/>
    <col min="260" max="260" width="13.7109375" style="666" customWidth="1"/>
    <col min="261" max="261" width="12.140625" style="666" customWidth="1"/>
    <col min="262" max="262" width="17.42578125" style="666" customWidth="1"/>
    <col min="263" max="263" width="50.140625" style="666" customWidth="1"/>
    <col min="264" max="264" width="9.140625" style="666"/>
    <col min="265" max="265" width="10.140625" style="666" bestFit="1" customWidth="1"/>
    <col min="266" max="512" width="9.140625" style="666"/>
    <col min="513" max="513" width="5.85546875" style="666" customWidth="1"/>
    <col min="514" max="514" width="43" style="666" customWidth="1"/>
    <col min="515" max="515" width="12.42578125" style="666" customWidth="1"/>
    <col min="516" max="516" width="13.7109375" style="666" customWidth="1"/>
    <col min="517" max="517" width="12.140625" style="666" customWidth="1"/>
    <col min="518" max="518" width="17.42578125" style="666" customWidth="1"/>
    <col min="519" max="519" width="50.140625" style="666" customWidth="1"/>
    <col min="520" max="520" width="9.140625" style="666"/>
    <col min="521" max="521" width="10.140625" style="666" bestFit="1" customWidth="1"/>
    <col min="522" max="768" width="9.140625" style="666"/>
    <col min="769" max="769" width="5.85546875" style="666" customWidth="1"/>
    <col min="770" max="770" width="43" style="666" customWidth="1"/>
    <col min="771" max="771" width="12.42578125" style="666" customWidth="1"/>
    <col min="772" max="772" width="13.7109375" style="666" customWidth="1"/>
    <col min="773" max="773" width="12.140625" style="666" customWidth="1"/>
    <col min="774" max="774" width="17.42578125" style="666" customWidth="1"/>
    <col min="775" max="775" width="50.140625" style="666" customWidth="1"/>
    <col min="776" max="776" width="9.140625" style="666"/>
    <col min="777" max="777" width="10.140625" style="666" bestFit="1" customWidth="1"/>
    <col min="778" max="1024" width="9.140625" style="666"/>
    <col min="1025" max="1025" width="5.85546875" style="666" customWidth="1"/>
    <col min="1026" max="1026" width="43" style="666" customWidth="1"/>
    <col min="1027" max="1027" width="12.42578125" style="666" customWidth="1"/>
    <col min="1028" max="1028" width="13.7109375" style="666" customWidth="1"/>
    <col min="1029" max="1029" width="12.140625" style="666" customWidth="1"/>
    <col min="1030" max="1030" width="17.42578125" style="666" customWidth="1"/>
    <col min="1031" max="1031" width="50.140625" style="666" customWidth="1"/>
    <col min="1032" max="1032" width="9.140625" style="666"/>
    <col min="1033" max="1033" width="10.140625" style="666" bestFit="1" customWidth="1"/>
    <col min="1034" max="1280" width="9.140625" style="666"/>
    <col min="1281" max="1281" width="5.85546875" style="666" customWidth="1"/>
    <col min="1282" max="1282" width="43" style="666" customWidth="1"/>
    <col min="1283" max="1283" width="12.42578125" style="666" customWidth="1"/>
    <col min="1284" max="1284" width="13.7109375" style="666" customWidth="1"/>
    <col min="1285" max="1285" width="12.140625" style="666" customWidth="1"/>
    <col min="1286" max="1286" width="17.42578125" style="666" customWidth="1"/>
    <col min="1287" max="1287" width="50.140625" style="666" customWidth="1"/>
    <col min="1288" max="1288" width="9.140625" style="666"/>
    <col min="1289" max="1289" width="10.140625" style="666" bestFit="1" customWidth="1"/>
    <col min="1290" max="1536" width="9.140625" style="666"/>
    <col min="1537" max="1537" width="5.85546875" style="666" customWidth="1"/>
    <col min="1538" max="1538" width="43" style="666" customWidth="1"/>
    <col min="1539" max="1539" width="12.42578125" style="666" customWidth="1"/>
    <col min="1540" max="1540" width="13.7109375" style="666" customWidth="1"/>
    <col min="1541" max="1541" width="12.140625" style="666" customWidth="1"/>
    <col min="1542" max="1542" width="17.42578125" style="666" customWidth="1"/>
    <col min="1543" max="1543" width="50.140625" style="666" customWidth="1"/>
    <col min="1544" max="1544" width="9.140625" style="666"/>
    <col min="1545" max="1545" width="10.140625" style="666" bestFit="1" customWidth="1"/>
    <col min="1546" max="1792" width="9.140625" style="666"/>
    <col min="1793" max="1793" width="5.85546875" style="666" customWidth="1"/>
    <col min="1794" max="1794" width="43" style="666" customWidth="1"/>
    <col min="1795" max="1795" width="12.42578125" style="666" customWidth="1"/>
    <col min="1796" max="1796" width="13.7109375" style="666" customWidth="1"/>
    <col min="1797" max="1797" width="12.140625" style="666" customWidth="1"/>
    <col min="1798" max="1798" width="17.42578125" style="666" customWidth="1"/>
    <col min="1799" max="1799" width="50.140625" style="666" customWidth="1"/>
    <col min="1800" max="1800" width="9.140625" style="666"/>
    <col min="1801" max="1801" width="10.140625" style="666" bestFit="1" customWidth="1"/>
    <col min="1802" max="2048" width="9.140625" style="666"/>
    <col min="2049" max="2049" width="5.85546875" style="666" customWidth="1"/>
    <col min="2050" max="2050" width="43" style="666" customWidth="1"/>
    <col min="2051" max="2051" width="12.42578125" style="666" customWidth="1"/>
    <col min="2052" max="2052" width="13.7109375" style="666" customWidth="1"/>
    <col min="2053" max="2053" width="12.140625" style="666" customWidth="1"/>
    <col min="2054" max="2054" width="17.42578125" style="666" customWidth="1"/>
    <col min="2055" max="2055" width="50.140625" style="666" customWidth="1"/>
    <col min="2056" max="2056" width="9.140625" style="666"/>
    <col min="2057" max="2057" width="10.140625" style="666" bestFit="1" customWidth="1"/>
    <col min="2058" max="2304" width="9.140625" style="666"/>
    <col min="2305" max="2305" width="5.85546875" style="666" customWidth="1"/>
    <col min="2306" max="2306" width="43" style="666" customWidth="1"/>
    <col min="2307" max="2307" width="12.42578125" style="666" customWidth="1"/>
    <col min="2308" max="2308" width="13.7109375" style="666" customWidth="1"/>
    <col min="2309" max="2309" width="12.140625" style="666" customWidth="1"/>
    <col min="2310" max="2310" width="17.42578125" style="666" customWidth="1"/>
    <col min="2311" max="2311" width="50.140625" style="666" customWidth="1"/>
    <col min="2312" max="2312" width="9.140625" style="666"/>
    <col min="2313" max="2313" width="10.140625" style="666" bestFit="1" customWidth="1"/>
    <col min="2314" max="2560" width="9.140625" style="666"/>
    <col min="2561" max="2561" width="5.85546875" style="666" customWidth="1"/>
    <col min="2562" max="2562" width="43" style="666" customWidth="1"/>
    <col min="2563" max="2563" width="12.42578125" style="666" customWidth="1"/>
    <col min="2564" max="2564" width="13.7109375" style="666" customWidth="1"/>
    <col min="2565" max="2565" width="12.140625" style="666" customWidth="1"/>
    <col min="2566" max="2566" width="17.42578125" style="666" customWidth="1"/>
    <col min="2567" max="2567" width="50.140625" style="666" customWidth="1"/>
    <col min="2568" max="2568" width="9.140625" style="666"/>
    <col min="2569" max="2569" width="10.140625" style="666" bestFit="1" customWidth="1"/>
    <col min="2570" max="2816" width="9.140625" style="666"/>
    <col min="2817" max="2817" width="5.85546875" style="666" customWidth="1"/>
    <col min="2818" max="2818" width="43" style="666" customWidth="1"/>
    <col min="2819" max="2819" width="12.42578125" style="666" customWidth="1"/>
    <col min="2820" max="2820" width="13.7109375" style="666" customWidth="1"/>
    <col min="2821" max="2821" width="12.140625" style="666" customWidth="1"/>
    <col min="2822" max="2822" width="17.42578125" style="666" customWidth="1"/>
    <col min="2823" max="2823" width="50.140625" style="666" customWidth="1"/>
    <col min="2824" max="2824" width="9.140625" style="666"/>
    <col min="2825" max="2825" width="10.140625" style="666" bestFit="1" customWidth="1"/>
    <col min="2826" max="3072" width="9.140625" style="666"/>
    <col min="3073" max="3073" width="5.85546875" style="666" customWidth="1"/>
    <col min="3074" max="3074" width="43" style="666" customWidth="1"/>
    <col min="3075" max="3075" width="12.42578125" style="666" customWidth="1"/>
    <col min="3076" max="3076" width="13.7109375" style="666" customWidth="1"/>
    <col min="3077" max="3077" width="12.140625" style="666" customWidth="1"/>
    <col min="3078" max="3078" width="17.42578125" style="666" customWidth="1"/>
    <col min="3079" max="3079" width="50.140625" style="666" customWidth="1"/>
    <col min="3080" max="3080" width="9.140625" style="666"/>
    <col min="3081" max="3081" width="10.140625" style="666" bestFit="1" customWidth="1"/>
    <col min="3082" max="3328" width="9.140625" style="666"/>
    <col min="3329" max="3329" width="5.85546875" style="666" customWidth="1"/>
    <col min="3330" max="3330" width="43" style="666" customWidth="1"/>
    <col min="3331" max="3331" width="12.42578125" style="666" customWidth="1"/>
    <col min="3332" max="3332" width="13.7109375" style="666" customWidth="1"/>
    <col min="3333" max="3333" width="12.140625" style="666" customWidth="1"/>
    <col min="3334" max="3334" width="17.42578125" style="666" customWidth="1"/>
    <col min="3335" max="3335" width="50.140625" style="666" customWidth="1"/>
    <col min="3336" max="3336" width="9.140625" style="666"/>
    <col min="3337" max="3337" width="10.140625" style="666" bestFit="1" customWidth="1"/>
    <col min="3338" max="3584" width="9.140625" style="666"/>
    <col min="3585" max="3585" width="5.85546875" style="666" customWidth="1"/>
    <col min="3586" max="3586" width="43" style="666" customWidth="1"/>
    <col min="3587" max="3587" width="12.42578125" style="666" customWidth="1"/>
    <col min="3588" max="3588" width="13.7109375" style="666" customWidth="1"/>
    <col min="3589" max="3589" width="12.140625" style="666" customWidth="1"/>
    <col min="3590" max="3590" width="17.42578125" style="666" customWidth="1"/>
    <col min="3591" max="3591" width="50.140625" style="666" customWidth="1"/>
    <col min="3592" max="3592" width="9.140625" style="666"/>
    <col min="3593" max="3593" width="10.140625" style="666" bestFit="1" customWidth="1"/>
    <col min="3594" max="3840" width="9.140625" style="666"/>
    <col min="3841" max="3841" width="5.85546875" style="666" customWidth="1"/>
    <col min="3842" max="3842" width="43" style="666" customWidth="1"/>
    <col min="3843" max="3843" width="12.42578125" style="666" customWidth="1"/>
    <col min="3844" max="3844" width="13.7109375" style="666" customWidth="1"/>
    <col min="3845" max="3845" width="12.140625" style="666" customWidth="1"/>
    <col min="3846" max="3846" width="17.42578125" style="666" customWidth="1"/>
    <col min="3847" max="3847" width="50.140625" style="666" customWidth="1"/>
    <col min="3848" max="3848" width="9.140625" style="666"/>
    <col min="3849" max="3849" width="10.140625" style="666" bestFit="1" customWidth="1"/>
    <col min="3850" max="4096" width="9.140625" style="666"/>
    <col min="4097" max="4097" width="5.85546875" style="666" customWidth="1"/>
    <col min="4098" max="4098" width="43" style="666" customWidth="1"/>
    <col min="4099" max="4099" width="12.42578125" style="666" customWidth="1"/>
    <col min="4100" max="4100" width="13.7109375" style="666" customWidth="1"/>
    <col min="4101" max="4101" width="12.140625" style="666" customWidth="1"/>
    <col min="4102" max="4102" width="17.42578125" style="666" customWidth="1"/>
    <col min="4103" max="4103" width="50.140625" style="666" customWidth="1"/>
    <col min="4104" max="4104" width="9.140625" style="666"/>
    <col min="4105" max="4105" width="10.140625" style="666" bestFit="1" customWidth="1"/>
    <col min="4106" max="4352" width="9.140625" style="666"/>
    <col min="4353" max="4353" width="5.85546875" style="666" customWidth="1"/>
    <col min="4354" max="4354" width="43" style="666" customWidth="1"/>
    <col min="4355" max="4355" width="12.42578125" style="666" customWidth="1"/>
    <col min="4356" max="4356" width="13.7109375" style="666" customWidth="1"/>
    <col min="4357" max="4357" width="12.140625" style="666" customWidth="1"/>
    <col min="4358" max="4358" width="17.42578125" style="666" customWidth="1"/>
    <col min="4359" max="4359" width="50.140625" style="666" customWidth="1"/>
    <col min="4360" max="4360" width="9.140625" style="666"/>
    <col min="4361" max="4361" width="10.140625" style="666" bestFit="1" customWidth="1"/>
    <col min="4362" max="4608" width="9.140625" style="666"/>
    <col min="4609" max="4609" width="5.85546875" style="666" customWidth="1"/>
    <col min="4610" max="4610" width="43" style="666" customWidth="1"/>
    <col min="4611" max="4611" width="12.42578125" style="666" customWidth="1"/>
    <col min="4612" max="4612" width="13.7109375" style="666" customWidth="1"/>
    <col min="4613" max="4613" width="12.140625" style="666" customWidth="1"/>
    <col min="4614" max="4614" width="17.42578125" style="666" customWidth="1"/>
    <col min="4615" max="4615" width="50.140625" style="666" customWidth="1"/>
    <col min="4616" max="4616" width="9.140625" style="666"/>
    <col min="4617" max="4617" width="10.140625" style="666" bestFit="1" customWidth="1"/>
    <col min="4618" max="4864" width="9.140625" style="666"/>
    <col min="4865" max="4865" width="5.85546875" style="666" customWidth="1"/>
    <col min="4866" max="4866" width="43" style="666" customWidth="1"/>
    <col min="4867" max="4867" width="12.42578125" style="666" customWidth="1"/>
    <col min="4868" max="4868" width="13.7109375" style="666" customWidth="1"/>
    <col min="4869" max="4869" width="12.140625" style="666" customWidth="1"/>
    <col min="4870" max="4870" width="17.42578125" style="666" customWidth="1"/>
    <col min="4871" max="4871" width="50.140625" style="666" customWidth="1"/>
    <col min="4872" max="4872" width="9.140625" style="666"/>
    <col min="4873" max="4873" width="10.140625" style="666" bestFit="1" customWidth="1"/>
    <col min="4874" max="5120" width="9.140625" style="666"/>
    <col min="5121" max="5121" width="5.85546875" style="666" customWidth="1"/>
    <col min="5122" max="5122" width="43" style="666" customWidth="1"/>
    <col min="5123" max="5123" width="12.42578125" style="666" customWidth="1"/>
    <col min="5124" max="5124" width="13.7109375" style="666" customWidth="1"/>
    <col min="5125" max="5125" width="12.140625" style="666" customWidth="1"/>
    <col min="5126" max="5126" width="17.42578125" style="666" customWidth="1"/>
    <col min="5127" max="5127" width="50.140625" style="666" customWidth="1"/>
    <col min="5128" max="5128" width="9.140625" style="666"/>
    <col min="5129" max="5129" width="10.140625" style="666" bestFit="1" customWidth="1"/>
    <col min="5130" max="5376" width="9.140625" style="666"/>
    <col min="5377" max="5377" width="5.85546875" style="666" customWidth="1"/>
    <col min="5378" max="5378" width="43" style="666" customWidth="1"/>
    <col min="5379" max="5379" width="12.42578125" style="666" customWidth="1"/>
    <col min="5380" max="5380" width="13.7109375" style="666" customWidth="1"/>
    <col min="5381" max="5381" width="12.140625" style="666" customWidth="1"/>
    <col min="5382" max="5382" width="17.42578125" style="666" customWidth="1"/>
    <col min="5383" max="5383" width="50.140625" style="666" customWidth="1"/>
    <col min="5384" max="5384" width="9.140625" style="666"/>
    <col min="5385" max="5385" width="10.140625" style="666" bestFit="1" customWidth="1"/>
    <col min="5386" max="5632" width="9.140625" style="666"/>
    <col min="5633" max="5633" width="5.85546875" style="666" customWidth="1"/>
    <col min="5634" max="5634" width="43" style="666" customWidth="1"/>
    <col min="5635" max="5635" width="12.42578125" style="666" customWidth="1"/>
    <col min="5636" max="5636" width="13.7109375" style="666" customWidth="1"/>
    <col min="5637" max="5637" width="12.140625" style="666" customWidth="1"/>
    <col min="5638" max="5638" width="17.42578125" style="666" customWidth="1"/>
    <col min="5639" max="5639" width="50.140625" style="666" customWidth="1"/>
    <col min="5640" max="5640" width="9.140625" style="666"/>
    <col min="5641" max="5641" width="10.140625" style="666" bestFit="1" customWidth="1"/>
    <col min="5642" max="5888" width="9.140625" style="666"/>
    <col min="5889" max="5889" width="5.85546875" style="666" customWidth="1"/>
    <col min="5890" max="5890" width="43" style="666" customWidth="1"/>
    <col min="5891" max="5891" width="12.42578125" style="666" customWidth="1"/>
    <col min="5892" max="5892" width="13.7109375" style="666" customWidth="1"/>
    <col min="5893" max="5893" width="12.140625" style="666" customWidth="1"/>
    <col min="5894" max="5894" width="17.42578125" style="666" customWidth="1"/>
    <col min="5895" max="5895" width="50.140625" style="666" customWidth="1"/>
    <col min="5896" max="5896" width="9.140625" style="666"/>
    <col min="5897" max="5897" width="10.140625" style="666" bestFit="1" customWidth="1"/>
    <col min="5898" max="6144" width="9.140625" style="666"/>
    <col min="6145" max="6145" width="5.85546875" style="666" customWidth="1"/>
    <col min="6146" max="6146" width="43" style="666" customWidth="1"/>
    <col min="6147" max="6147" width="12.42578125" style="666" customWidth="1"/>
    <col min="6148" max="6148" width="13.7109375" style="666" customWidth="1"/>
    <col min="6149" max="6149" width="12.140625" style="666" customWidth="1"/>
    <col min="6150" max="6150" width="17.42578125" style="666" customWidth="1"/>
    <col min="6151" max="6151" width="50.140625" style="666" customWidth="1"/>
    <col min="6152" max="6152" width="9.140625" style="666"/>
    <col min="6153" max="6153" width="10.140625" style="666" bestFit="1" customWidth="1"/>
    <col min="6154" max="6400" width="9.140625" style="666"/>
    <col min="6401" max="6401" width="5.85546875" style="666" customWidth="1"/>
    <col min="6402" max="6402" width="43" style="666" customWidth="1"/>
    <col min="6403" max="6403" width="12.42578125" style="666" customWidth="1"/>
    <col min="6404" max="6404" width="13.7109375" style="666" customWidth="1"/>
    <col min="6405" max="6405" width="12.140625" style="666" customWidth="1"/>
    <col min="6406" max="6406" width="17.42578125" style="666" customWidth="1"/>
    <col min="6407" max="6407" width="50.140625" style="666" customWidth="1"/>
    <col min="6408" max="6408" width="9.140625" style="666"/>
    <col min="6409" max="6409" width="10.140625" style="666" bestFit="1" customWidth="1"/>
    <col min="6410" max="6656" width="9.140625" style="666"/>
    <col min="6657" max="6657" width="5.85546875" style="666" customWidth="1"/>
    <col min="6658" max="6658" width="43" style="666" customWidth="1"/>
    <col min="6659" max="6659" width="12.42578125" style="666" customWidth="1"/>
    <col min="6660" max="6660" width="13.7109375" style="666" customWidth="1"/>
    <col min="6661" max="6661" width="12.140625" style="666" customWidth="1"/>
    <col min="6662" max="6662" width="17.42578125" style="666" customWidth="1"/>
    <col min="6663" max="6663" width="50.140625" style="666" customWidth="1"/>
    <col min="6664" max="6664" width="9.140625" style="666"/>
    <col min="6665" max="6665" width="10.140625" style="666" bestFit="1" customWidth="1"/>
    <col min="6666" max="6912" width="9.140625" style="666"/>
    <col min="6913" max="6913" width="5.85546875" style="666" customWidth="1"/>
    <col min="6914" max="6914" width="43" style="666" customWidth="1"/>
    <col min="6915" max="6915" width="12.42578125" style="666" customWidth="1"/>
    <col min="6916" max="6916" width="13.7109375" style="666" customWidth="1"/>
    <col min="6917" max="6917" width="12.140625" style="666" customWidth="1"/>
    <col min="6918" max="6918" width="17.42578125" style="666" customWidth="1"/>
    <col min="6919" max="6919" width="50.140625" style="666" customWidth="1"/>
    <col min="6920" max="6920" width="9.140625" style="666"/>
    <col min="6921" max="6921" width="10.140625" style="666" bestFit="1" customWidth="1"/>
    <col min="6922" max="7168" width="9.140625" style="666"/>
    <col min="7169" max="7169" width="5.85546875" style="666" customWidth="1"/>
    <col min="7170" max="7170" width="43" style="666" customWidth="1"/>
    <col min="7171" max="7171" width="12.42578125" style="666" customWidth="1"/>
    <col min="7172" max="7172" width="13.7109375" style="666" customWidth="1"/>
    <col min="7173" max="7173" width="12.140625" style="666" customWidth="1"/>
    <col min="7174" max="7174" width="17.42578125" style="666" customWidth="1"/>
    <col min="7175" max="7175" width="50.140625" style="666" customWidth="1"/>
    <col min="7176" max="7176" width="9.140625" style="666"/>
    <col min="7177" max="7177" width="10.140625" style="666" bestFit="1" customWidth="1"/>
    <col min="7178" max="7424" width="9.140625" style="666"/>
    <col min="7425" max="7425" width="5.85546875" style="666" customWidth="1"/>
    <col min="7426" max="7426" width="43" style="666" customWidth="1"/>
    <col min="7427" max="7427" width="12.42578125" style="666" customWidth="1"/>
    <col min="7428" max="7428" width="13.7109375" style="666" customWidth="1"/>
    <col min="7429" max="7429" width="12.140625" style="666" customWidth="1"/>
    <col min="7430" max="7430" width="17.42578125" style="666" customWidth="1"/>
    <col min="7431" max="7431" width="50.140625" style="666" customWidth="1"/>
    <col min="7432" max="7432" width="9.140625" style="666"/>
    <col min="7433" max="7433" width="10.140625" style="666" bestFit="1" customWidth="1"/>
    <col min="7434" max="7680" width="9.140625" style="666"/>
    <col min="7681" max="7681" width="5.85546875" style="666" customWidth="1"/>
    <col min="7682" max="7682" width="43" style="666" customWidth="1"/>
    <col min="7683" max="7683" width="12.42578125" style="666" customWidth="1"/>
    <col min="7684" max="7684" width="13.7109375" style="666" customWidth="1"/>
    <col min="7685" max="7685" width="12.140625" style="666" customWidth="1"/>
    <col min="7686" max="7686" width="17.42578125" style="666" customWidth="1"/>
    <col min="7687" max="7687" width="50.140625" style="666" customWidth="1"/>
    <col min="7688" max="7688" width="9.140625" style="666"/>
    <col min="7689" max="7689" width="10.140625" style="666" bestFit="1" customWidth="1"/>
    <col min="7690" max="7936" width="9.140625" style="666"/>
    <col min="7937" max="7937" width="5.85546875" style="666" customWidth="1"/>
    <col min="7938" max="7938" width="43" style="666" customWidth="1"/>
    <col min="7939" max="7939" width="12.42578125" style="666" customWidth="1"/>
    <col min="7940" max="7940" width="13.7109375" style="666" customWidth="1"/>
    <col min="7941" max="7941" width="12.140625" style="666" customWidth="1"/>
    <col min="7942" max="7942" width="17.42578125" style="666" customWidth="1"/>
    <col min="7943" max="7943" width="50.140625" style="666" customWidth="1"/>
    <col min="7944" max="7944" width="9.140625" style="666"/>
    <col min="7945" max="7945" width="10.140625" style="666" bestFit="1" customWidth="1"/>
    <col min="7946" max="8192" width="9.140625" style="666"/>
    <col min="8193" max="8193" width="5.85546875" style="666" customWidth="1"/>
    <col min="8194" max="8194" width="43" style="666" customWidth="1"/>
    <col min="8195" max="8195" width="12.42578125" style="666" customWidth="1"/>
    <col min="8196" max="8196" width="13.7109375" style="666" customWidth="1"/>
    <col min="8197" max="8197" width="12.140625" style="666" customWidth="1"/>
    <col min="8198" max="8198" width="17.42578125" style="666" customWidth="1"/>
    <col min="8199" max="8199" width="50.140625" style="666" customWidth="1"/>
    <col min="8200" max="8200" width="9.140625" style="666"/>
    <col min="8201" max="8201" width="10.140625" style="666" bestFit="1" customWidth="1"/>
    <col min="8202" max="8448" width="9.140625" style="666"/>
    <col min="8449" max="8449" width="5.85546875" style="666" customWidth="1"/>
    <col min="8450" max="8450" width="43" style="666" customWidth="1"/>
    <col min="8451" max="8451" width="12.42578125" style="666" customWidth="1"/>
    <col min="8452" max="8452" width="13.7109375" style="666" customWidth="1"/>
    <col min="8453" max="8453" width="12.140625" style="666" customWidth="1"/>
    <col min="8454" max="8454" width="17.42578125" style="666" customWidth="1"/>
    <col min="8455" max="8455" width="50.140625" style="666" customWidth="1"/>
    <col min="8456" max="8456" width="9.140625" style="666"/>
    <col min="8457" max="8457" width="10.140625" style="666" bestFit="1" customWidth="1"/>
    <col min="8458" max="8704" width="9.140625" style="666"/>
    <col min="8705" max="8705" width="5.85546875" style="666" customWidth="1"/>
    <col min="8706" max="8706" width="43" style="666" customWidth="1"/>
    <col min="8707" max="8707" width="12.42578125" style="666" customWidth="1"/>
    <col min="8708" max="8708" width="13.7109375" style="666" customWidth="1"/>
    <col min="8709" max="8709" width="12.140625" style="666" customWidth="1"/>
    <col min="8710" max="8710" width="17.42578125" style="666" customWidth="1"/>
    <col min="8711" max="8711" width="50.140625" style="666" customWidth="1"/>
    <col min="8712" max="8712" width="9.140625" style="666"/>
    <col min="8713" max="8713" width="10.140625" style="666" bestFit="1" customWidth="1"/>
    <col min="8714" max="8960" width="9.140625" style="666"/>
    <col min="8961" max="8961" width="5.85546875" style="666" customWidth="1"/>
    <col min="8962" max="8962" width="43" style="666" customWidth="1"/>
    <col min="8963" max="8963" width="12.42578125" style="666" customWidth="1"/>
    <col min="8964" max="8964" width="13.7109375" style="666" customWidth="1"/>
    <col min="8965" max="8965" width="12.140625" style="666" customWidth="1"/>
    <col min="8966" max="8966" width="17.42578125" style="666" customWidth="1"/>
    <col min="8967" max="8967" width="50.140625" style="666" customWidth="1"/>
    <col min="8968" max="8968" width="9.140625" style="666"/>
    <col min="8969" max="8969" width="10.140625" style="666" bestFit="1" customWidth="1"/>
    <col min="8970" max="9216" width="9.140625" style="666"/>
    <col min="9217" max="9217" width="5.85546875" style="666" customWidth="1"/>
    <col min="9218" max="9218" width="43" style="666" customWidth="1"/>
    <col min="9219" max="9219" width="12.42578125" style="666" customWidth="1"/>
    <col min="9220" max="9220" width="13.7109375" style="666" customWidth="1"/>
    <col min="9221" max="9221" width="12.140625" style="666" customWidth="1"/>
    <col min="9222" max="9222" width="17.42578125" style="666" customWidth="1"/>
    <col min="9223" max="9223" width="50.140625" style="666" customWidth="1"/>
    <col min="9224" max="9224" width="9.140625" style="666"/>
    <col min="9225" max="9225" width="10.140625" style="666" bestFit="1" customWidth="1"/>
    <col min="9226" max="9472" width="9.140625" style="666"/>
    <col min="9473" max="9473" width="5.85546875" style="666" customWidth="1"/>
    <col min="9474" max="9474" width="43" style="666" customWidth="1"/>
    <col min="9475" max="9475" width="12.42578125" style="666" customWidth="1"/>
    <col min="9476" max="9476" width="13.7109375" style="666" customWidth="1"/>
    <col min="9477" max="9477" width="12.140625" style="666" customWidth="1"/>
    <col min="9478" max="9478" width="17.42578125" style="666" customWidth="1"/>
    <col min="9479" max="9479" width="50.140625" style="666" customWidth="1"/>
    <col min="9480" max="9480" width="9.140625" style="666"/>
    <col min="9481" max="9481" width="10.140625" style="666" bestFit="1" customWidth="1"/>
    <col min="9482" max="9728" width="9.140625" style="666"/>
    <col min="9729" max="9729" width="5.85546875" style="666" customWidth="1"/>
    <col min="9730" max="9730" width="43" style="666" customWidth="1"/>
    <col min="9731" max="9731" width="12.42578125" style="666" customWidth="1"/>
    <col min="9732" max="9732" width="13.7109375" style="666" customWidth="1"/>
    <col min="9733" max="9733" width="12.140625" style="666" customWidth="1"/>
    <col min="9734" max="9734" width="17.42578125" style="666" customWidth="1"/>
    <col min="9735" max="9735" width="50.140625" style="666" customWidth="1"/>
    <col min="9736" max="9736" width="9.140625" style="666"/>
    <col min="9737" max="9737" width="10.140625" style="666" bestFit="1" customWidth="1"/>
    <col min="9738" max="9984" width="9.140625" style="666"/>
    <col min="9985" max="9985" width="5.85546875" style="666" customWidth="1"/>
    <col min="9986" max="9986" width="43" style="666" customWidth="1"/>
    <col min="9987" max="9987" width="12.42578125" style="666" customWidth="1"/>
    <col min="9988" max="9988" width="13.7109375" style="666" customWidth="1"/>
    <col min="9989" max="9989" width="12.140625" style="666" customWidth="1"/>
    <col min="9990" max="9990" width="17.42578125" style="666" customWidth="1"/>
    <col min="9991" max="9991" width="50.140625" style="666" customWidth="1"/>
    <col min="9992" max="9992" width="9.140625" style="666"/>
    <col min="9993" max="9993" width="10.140625" style="666" bestFit="1" customWidth="1"/>
    <col min="9994" max="10240" width="9.140625" style="666"/>
    <col min="10241" max="10241" width="5.85546875" style="666" customWidth="1"/>
    <col min="10242" max="10242" width="43" style="666" customWidth="1"/>
    <col min="10243" max="10243" width="12.42578125" style="666" customWidth="1"/>
    <col min="10244" max="10244" width="13.7109375" style="666" customWidth="1"/>
    <col min="10245" max="10245" width="12.140625" style="666" customWidth="1"/>
    <col min="10246" max="10246" width="17.42578125" style="666" customWidth="1"/>
    <col min="10247" max="10247" width="50.140625" style="666" customWidth="1"/>
    <col min="10248" max="10248" width="9.140625" style="666"/>
    <col min="10249" max="10249" width="10.140625" style="666" bestFit="1" customWidth="1"/>
    <col min="10250" max="10496" width="9.140625" style="666"/>
    <col min="10497" max="10497" width="5.85546875" style="666" customWidth="1"/>
    <col min="10498" max="10498" width="43" style="666" customWidth="1"/>
    <col min="10499" max="10499" width="12.42578125" style="666" customWidth="1"/>
    <col min="10500" max="10500" width="13.7109375" style="666" customWidth="1"/>
    <col min="10501" max="10501" width="12.140625" style="666" customWidth="1"/>
    <col min="10502" max="10502" width="17.42578125" style="666" customWidth="1"/>
    <col min="10503" max="10503" width="50.140625" style="666" customWidth="1"/>
    <col min="10504" max="10504" width="9.140625" style="666"/>
    <col min="10505" max="10505" width="10.140625" style="666" bestFit="1" customWidth="1"/>
    <col min="10506" max="10752" width="9.140625" style="666"/>
    <col min="10753" max="10753" width="5.85546875" style="666" customWidth="1"/>
    <col min="10754" max="10754" width="43" style="666" customWidth="1"/>
    <col min="10755" max="10755" width="12.42578125" style="666" customWidth="1"/>
    <col min="10756" max="10756" width="13.7109375" style="666" customWidth="1"/>
    <col min="10757" max="10757" width="12.140625" style="666" customWidth="1"/>
    <col min="10758" max="10758" width="17.42578125" style="666" customWidth="1"/>
    <col min="10759" max="10759" width="50.140625" style="666" customWidth="1"/>
    <col min="10760" max="10760" width="9.140625" style="666"/>
    <col min="10761" max="10761" width="10.140625" style="666" bestFit="1" customWidth="1"/>
    <col min="10762" max="11008" width="9.140625" style="666"/>
    <col min="11009" max="11009" width="5.85546875" style="666" customWidth="1"/>
    <col min="11010" max="11010" width="43" style="666" customWidth="1"/>
    <col min="11011" max="11011" width="12.42578125" style="666" customWidth="1"/>
    <col min="11012" max="11012" width="13.7109375" style="666" customWidth="1"/>
    <col min="11013" max="11013" width="12.140625" style="666" customWidth="1"/>
    <col min="11014" max="11014" width="17.42578125" style="666" customWidth="1"/>
    <col min="11015" max="11015" width="50.140625" style="666" customWidth="1"/>
    <col min="11016" max="11016" width="9.140625" style="666"/>
    <col min="11017" max="11017" width="10.140625" style="666" bestFit="1" customWidth="1"/>
    <col min="11018" max="11264" width="9.140625" style="666"/>
    <col min="11265" max="11265" width="5.85546875" style="666" customWidth="1"/>
    <col min="11266" max="11266" width="43" style="666" customWidth="1"/>
    <col min="11267" max="11267" width="12.42578125" style="666" customWidth="1"/>
    <col min="11268" max="11268" width="13.7109375" style="666" customWidth="1"/>
    <col min="11269" max="11269" width="12.140625" style="666" customWidth="1"/>
    <col min="11270" max="11270" width="17.42578125" style="666" customWidth="1"/>
    <col min="11271" max="11271" width="50.140625" style="666" customWidth="1"/>
    <col min="11272" max="11272" width="9.140625" style="666"/>
    <col min="11273" max="11273" width="10.140625" style="666" bestFit="1" customWidth="1"/>
    <col min="11274" max="11520" width="9.140625" style="666"/>
    <col min="11521" max="11521" width="5.85546875" style="666" customWidth="1"/>
    <col min="11522" max="11522" width="43" style="666" customWidth="1"/>
    <col min="11523" max="11523" width="12.42578125" style="666" customWidth="1"/>
    <col min="11524" max="11524" width="13.7109375" style="666" customWidth="1"/>
    <col min="11525" max="11525" width="12.140625" style="666" customWidth="1"/>
    <col min="11526" max="11526" width="17.42578125" style="666" customWidth="1"/>
    <col min="11527" max="11527" width="50.140625" style="666" customWidth="1"/>
    <col min="11528" max="11528" width="9.140625" style="666"/>
    <col min="11529" max="11529" width="10.140625" style="666" bestFit="1" customWidth="1"/>
    <col min="11530" max="11776" width="9.140625" style="666"/>
    <col min="11777" max="11777" width="5.85546875" style="666" customWidth="1"/>
    <col min="11778" max="11778" width="43" style="666" customWidth="1"/>
    <col min="11779" max="11779" width="12.42578125" style="666" customWidth="1"/>
    <col min="11780" max="11780" width="13.7109375" style="666" customWidth="1"/>
    <col min="11781" max="11781" width="12.140625" style="666" customWidth="1"/>
    <col min="11782" max="11782" width="17.42578125" style="666" customWidth="1"/>
    <col min="11783" max="11783" width="50.140625" style="666" customWidth="1"/>
    <col min="11784" max="11784" width="9.140625" style="666"/>
    <col min="11785" max="11785" width="10.140625" style="666" bestFit="1" customWidth="1"/>
    <col min="11786" max="12032" width="9.140625" style="666"/>
    <col min="12033" max="12033" width="5.85546875" style="666" customWidth="1"/>
    <col min="12034" max="12034" width="43" style="666" customWidth="1"/>
    <col min="12035" max="12035" width="12.42578125" style="666" customWidth="1"/>
    <col min="12036" max="12036" width="13.7109375" style="666" customWidth="1"/>
    <col min="12037" max="12037" width="12.140625" style="666" customWidth="1"/>
    <col min="12038" max="12038" width="17.42578125" style="666" customWidth="1"/>
    <col min="12039" max="12039" width="50.140625" style="666" customWidth="1"/>
    <col min="12040" max="12040" width="9.140625" style="666"/>
    <col min="12041" max="12041" width="10.140625" style="666" bestFit="1" customWidth="1"/>
    <col min="12042" max="12288" width="9.140625" style="666"/>
    <col min="12289" max="12289" width="5.85546875" style="666" customWidth="1"/>
    <col min="12290" max="12290" width="43" style="666" customWidth="1"/>
    <col min="12291" max="12291" width="12.42578125" style="666" customWidth="1"/>
    <col min="12292" max="12292" width="13.7109375" style="666" customWidth="1"/>
    <col min="12293" max="12293" width="12.140625" style="666" customWidth="1"/>
    <col min="12294" max="12294" width="17.42578125" style="666" customWidth="1"/>
    <col min="12295" max="12295" width="50.140625" style="666" customWidth="1"/>
    <col min="12296" max="12296" width="9.140625" style="666"/>
    <col min="12297" max="12297" width="10.140625" style="666" bestFit="1" customWidth="1"/>
    <col min="12298" max="12544" width="9.140625" style="666"/>
    <col min="12545" max="12545" width="5.85546875" style="666" customWidth="1"/>
    <col min="12546" max="12546" width="43" style="666" customWidth="1"/>
    <col min="12547" max="12547" width="12.42578125" style="666" customWidth="1"/>
    <col min="12548" max="12548" width="13.7109375" style="666" customWidth="1"/>
    <col min="12549" max="12549" width="12.140625" style="666" customWidth="1"/>
    <col min="12550" max="12550" width="17.42578125" style="666" customWidth="1"/>
    <col min="12551" max="12551" width="50.140625" style="666" customWidth="1"/>
    <col min="12552" max="12552" width="9.140625" style="666"/>
    <col min="12553" max="12553" width="10.140625" style="666" bestFit="1" customWidth="1"/>
    <col min="12554" max="12800" width="9.140625" style="666"/>
    <col min="12801" max="12801" width="5.85546875" style="666" customWidth="1"/>
    <col min="12802" max="12802" width="43" style="666" customWidth="1"/>
    <col min="12803" max="12803" width="12.42578125" style="666" customWidth="1"/>
    <col min="12804" max="12804" width="13.7109375" style="666" customWidth="1"/>
    <col min="12805" max="12805" width="12.140625" style="666" customWidth="1"/>
    <col min="12806" max="12806" width="17.42578125" style="666" customWidth="1"/>
    <col min="12807" max="12807" width="50.140625" style="666" customWidth="1"/>
    <col min="12808" max="12808" width="9.140625" style="666"/>
    <col min="12809" max="12809" width="10.140625" style="666" bestFit="1" customWidth="1"/>
    <col min="12810" max="13056" width="9.140625" style="666"/>
    <col min="13057" max="13057" width="5.85546875" style="666" customWidth="1"/>
    <col min="13058" max="13058" width="43" style="666" customWidth="1"/>
    <col min="13059" max="13059" width="12.42578125" style="666" customWidth="1"/>
    <col min="13060" max="13060" width="13.7109375" style="666" customWidth="1"/>
    <col min="13061" max="13061" width="12.140625" style="666" customWidth="1"/>
    <col min="13062" max="13062" width="17.42578125" style="666" customWidth="1"/>
    <col min="13063" max="13063" width="50.140625" style="666" customWidth="1"/>
    <col min="13064" max="13064" width="9.140625" style="666"/>
    <col min="13065" max="13065" width="10.140625" style="666" bestFit="1" customWidth="1"/>
    <col min="13066" max="13312" width="9.140625" style="666"/>
    <col min="13313" max="13313" width="5.85546875" style="666" customWidth="1"/>
    <col min="13314" max="13314" width="43" style="666" customWidth="1"/>
    <col min="13315" max="13315" width="12.42578125" style="666" customWidth="1"/>
    <col min="13316" max="13316" width="13.7109375" style="666" customWidth="1"/>
    <col min="13317" max="13317" width="12.140625" style="666" customWidth="1"/>
    <col min="13318" max="13318" width="17.42578125" style="666" customWidth="1"/>
    <col min="13319" max="13319" width="50.140625" style="666" customWidth="1"/>
    <col min="13320" max="13320" width="9.140625" style="666"/>
    <col min="13321" max="13321" width="10.140625" style="666" bestFit="1" customWidth="1"/>
    <col min="13322" max="13568" width="9.140625" style="666"/>
    <col min="13569" max="13569" width="5.85546875" style="666" customWidth="1"/>
    <col min="13570" max="13570" width="43" style="666" customWidth="1"/>
    <col min="13571" max="13571" width="12.42578125" style="666" customWidth="1"/>
    <col min="13572" max="13572" width="13.7109375" style="666" customWidth="1"/>
    <col min="13573" max="13573" width="12.140625" style="666" customWidth="1"/>
    <col min="13574" max="13574" width="17.42578125" style="666" customWidth="1"/>
    <col min="13575" max="13575" width="50.140625" style="666" customWidth="1"/>
    <col min="13576" max="13576" width="9.140625" style="666"/>
    <col min="13577" max="13577" width="10.140625" style="666" bestFit="1" customWidth="1"/>
    <col min="13578" max="13824" width="9.140625" style="666"/>
    <col min="13825" max="13825" width="5.85546875" style="666" customWidth="1"/>
    <col min="13826" max="13826" width="43" style="666" customWidth="1"/>
    <col min="13827" max="13827" width="12.42578125" style="666" customWidth="1"/>
    <col min="13828" max="13828" width="13.7109375" style="666" customWidth="1"/>
    <col min="13829" max="13829" width="12.140625" style="666" customWidth="1"/>
    <col min="13830" max="13830" width="17.42578125" style="666" customWidth="1"/>
    <col min="13831" max="13831" width="50.140625" style="666" customWidth="1"/>
    <col min="13832" max="13832" width="9.140625" style="666"/>
    <col min="13833" max="13833" width="10.140625" style="666" bestFit="1" customWidth="1"/>
    <col min="13834" max="14080" width="9.140625" style="666"/>
    <col min="14081" max="14081" width="5.85546875" style="666" customWidth="1"/>
    <col min="14082" max="14082" width="43" style="666" customWidth="1"/>
    <col min="14083" max="14083" width="12.42578125" style="666" customWidth="1"/>
    <col min="14084" max="14084" width="13.7109375" style="666" customWidth="1"/>
    <col min="14085" max="14085" width="12.140625" style="666" customWidth="1"/>
    <col min="14086" max="14086" width="17.42578125" style="666" customWidth="1"/>
    <col min="14087" max="14087" width="50.140625" style="666" customWidth="1"/>
    <col min="14088" max="14088" width="9.140625" style="666"/>
    <col min="14089" max="14089" width="10.140625" style="666" bestFit="1" customWidth="1"/>
    <col min="14090" max="14336" width="9.140625" style="666"/>
    <col min="14337" max="14337" width="5.85546875" style="666" customWidth="1"/>
    <col min="14338" max="14338" width="43" style="666" customWidth="1"/>
    <col min="14339" max="14339" width="12.42578125" style="666" customWidth="1"/>
    <col min="14340" max="14340" width="13.7109375" style="666" customWidth="1"/>
    <col min="14341" max="14341" width="12.140625" style="666" customWidth="1"/>
    <col min="14342" max="14342" width="17.42578125" style="666" customWidth="1"/>
    <col min="14343" max="14343" width="50.140625" style="666" customWidth="1"/>
    <col min="14344" max="14344" width="9.140625" style="666"/>
    <col min="14345" max="14345" width="10.140625" style="666" bestFit="1" customWidth="1"/>
    <col min="14346" max="14592" width="9.140625" style="666"/>
    <col min="14593" max="14593" width="5.85546875" style="666" customWidth="1"/>
    <col min="14594" max="14594" width="43" style="666" customWidth="1"/>
    <col min="14595" max="14595" width="12.42578125" style="666" customWidth="1"/>
    <col min="14596" max="14596" width="13.7109375" style="666" customWidth="1"/>
    <col min="14597" max="14597" width="12.140625" style="666" customWidth="1"/>
    <col min="14598" max="14598" width="17.42578125" style="666" customWidth="1"/>
    <col min="14599" max="14599" width="50.140625" style="666" customWidth="1"/>
    <col min="14600" max="14600" width="9.140625" style="666"/>
    <col min="14601" max="14601" width="10.140625" style="666" bestFit="1" customWidth="1"/>
    <col min="14602" max="14848" width="9.140625" style="666"/>
    <col min="14849" max="14849" width="5.85546875" style="666" customWidth="1"/>
    <col min="14850" max="14850" width="43" style="666" customWidth="1"/>
    <col min="14851" max="14851" width="12.42578125" style="666" customWidth="1"/>
    <col min="14852" max="14852" width="13.7109375" style="666" customWidth="1"/>
    <col min="14853" max="14853" width="12.140625" style="666" customWidth="1"/>
    <col min="14854" max="14854" width="17.42578125" style="666" customWidth="1"/>
    <col min="14855" max="14855" width="50.140625" style="666" customWidth="1"/>
    <col min="14856" max="14856" width="9.140625" style="666"/>
    <col min="14857" max="14857" width="10.140625" style="666" bestFit="1" customWidth="1"/>
    <col min="14858" max="15104" width="9.140625" style="666"/>
    <col min="15105" max="15105" width="5.85546875" style="666" customWidth="1"/>
    <col min="15106" max="15106" width="43" style="666" customWidth="1"/>
    <col min="15107" max="15107" width="12.42578125" style="666" customWidth="1"/>
    <col min="15108" max="15108" width="13.7109375" style="666" customWidth="1"/>
    <col min="15109" max="15109" width="12.140625" style="666" customWidth="1"/>
    <col min="15110" max="15110" width="17.42578125" style="666" customWidth="1"/>
    <col min="15111" max="15111" width="50.140625" style="666" customWidth="1"/>
    <col min="15112" max="15112" width="9.140625" style="666"/>
    <col min="15113" max="15113" width="10.140625" style="666" bestFit="1" customWidth="1"/>
    <col min="15114" max="15360" width="9.140625" style="666"/>
    <col min="15361" max="15361" width="5.85546875" style="666" customWidth="1"/>
    <col min="15362" max="15362" width="43" style="666" customWidth="1"/>
    <col min="15363" max="15363" width="12.42578125" style="666" customWidth="1"/>
    <col min="15364" max="15364" width="13.7109375" style="666" customWidth="1"/>
    <col min="15365" max="15365" width="12.140625" style="666" customWidth="1"/>
    <col min="15366" max="15366" width="17.42578125" style="666" customWidth="1"/>
    <col min="15367" max="15367" width="50.140625" style="666" customWidth="1"/>
    <col min="15368" max="15368" width="9.140625" style="666"/>
    <col min="15369" max="15369" width="10.140625" style="666" bestFit="1" customWidth="1"/>
    <col min="15370" max="15616" width="9.140625" style="666"/>
    <col min="15617" max="15617" width="5.85546875" style="666" customWidth="1"/>
    <col min="15618" max="15618" width="43" style="666" customWidth="1"/>
    <col min="15619" max="15619" width="12.42578125" style="666" customWidth="1"/>
    <col min="15620" max="15620" width="13.7109375" style="666" customWidth="1"/>
    <col min="15621" max="15621" width="12.140625" style="666" customWidth="1"/>
    <col min="15622" max="15622" width="17.42578125" style="666" customWidth="1"/>
    <col min="15623" max="15623" width="50.140625" style="666" customWidth="1"/>
    <col min="15624" max="15624" width="9.140625" style="666"/>
    <col min="15625" max="15625" width="10.140625" style="666" bestFit="1" customWidth="1"/>
    <col min="15626" max="15872" width="9.140625" style="666"/>
    <col min="15873" max="15873" width="5.85546875" style="666" customWidth="1"/>
    <col min="15874" max="15874" width="43" style="666" customWidth="1"/>
    <col min="15875" max="15875" width="12.42578125" style="666" customWidth="1"/>
    <col min="15876" max="15876" width="13.7109375" style="666" customWidth="1"/>
    <col min="15877" max="15877" width="12.140625" style="666" customWidth="1"/>
    <col min="15878" max="15878" width="17.42578125" style="666" customWidth="1"/>
    <col min="15879" max="15879" width="50.140625" style="666" customWidth="1"/>
    <col min="15880" max="15880" width="9.140625" style="666"/>
    <col min="15881" max="15881" width="10.140625" style="666" bestFit="1" customWidth="1"/>
    <col min="15882" max="16128" width="9.140625" style="666"/>
    <col min="16129" max="16129" width="5.85546875" style="666" customWidth="1"/>
    <col min="16130" max="16130" width="43" style="666" customWidth="1"/>
    <col min="16131" max="16131" width="12.42578125" style="666" customWidth="1"/>
    <col min="16132" max="16132" width="13.7109375" style="666" customWidth="1"/>
    <col min="16133" max="16133" width="12.140625" style="666" customWidth="1"/>
    <col min="16134" max="16134" width="17.42578125" style="666" customWidth="1"/>
    <col min="16135" max="16135" width="50.140625" style="666" customWidth="1"/>
    <col min="16136" max="16136" width="9.140625" style="666"/>
    <col min="16137" max="16137" width="10.140625" style="666" bestFit="1" customWidth="1"/>
    <col min="16138" max="16384" width="9.140625" style="666"/>
  </cols>
  <sheetData>
    <row r="1" spans="1:256" ht="18.75">
      <c r="A1" s="665" t="s">
        <v>775</v>
      </c>
    </row>
    <row r="3" spans="1:256" ht="18.75">
      <c r="A3" s="994" t="s">
        <v>769</v>
      </c>
      <c r="B3" s="995"/>
      <c r="C3" s="995"/>
      <c r="D3" s="995"/>
      <c r="E3" s="995"/>
      <c r="F3" s="995"/>
      <c r="G3" s="995"/>
    </row>
    <row r="4" spans="1:256" ht="18.75">
      <c r="A4" s="994"/>
      <c r="B4" s="994"/>
      <c r="C4" s="994"/>
      <c r="D4" s="994"/>
      <c r="E4" s="994"/>
      <c r="F4" s="994"/>
      <c r="G4" s="994"/>
    </row>
    <row r="5" spans="1:256">
      <c r="A5" s="668"/>
      <c r="B5" s="668"/>
      <c r="C5" s="668"/>
      <c r="D5" s="669"/>
      <c r="E5" s="669"/>
      <c r="F5" s="669"/>
      <c r="G5" s="668"/>
    </row>
    <row r="6" spans="1:256" ht="15.75">
      <c r="A6" s="670" t="s">
        <v>1</v>
      </c>
      <c r="B6" s="670" t="s">
        <v>393</v>
      </c>
      <c r="C6" s="670" t="s">
        <v>390</v>
      </c>
      <c r="D6" s="670" t="s">
        <v>770</v>
      </c>
      <c r="E6" s="670" t="s">
        <v>771</v>
      </c>
      <c r="F6" s="670" t="s">
        <v>32</v>
      </c>
      <c r="G6" s="670" t="s">
        <v>7</v>
      </c>
    </row>
    <row r="7" spans="1:256" ht="15.75">
      <c r="A7" s="220">
        <v>1</v>
      </c>
      <c r="B7" s="671" t="s">
        <v>792</v>
      </c>
      <c r="C7" s="672" t="s">
        <v>397</v>
      </c>
      <c r="D7" s="673">
        <v>2500000</v>
      </c>
      <c r="E7" s="674">
        <v>0</v>
      </c>
      <c r="F7" s="675">
        <f>E7*D7</f>
        <v>0</v>
      </c>
      <c r="G7" s="676"/>
      <c r="H7" s="677"/>
      <c r="I7" s="677"/>
      <c r="J7" s="677"/>
      <c r="K7" s="677"/>
      <c r="L7" s="677"/>
      <c r="M7" s="677"/>
      <c r="N7" s="677"/>
      <c r="O7" s="677"/>
      <c r="P7" s="677"/>
      <c r="Q7" s="677"/>
      <c r="R7" s="677"/>
      <c r="S7" s="677"/>
      <c r="T7" s="677"/>
      <c r="U7" s="677"/>
      <c r="V7" s="677"/>
      <c r="W7" s="677"/>
      <c r="X7" s="677"/>
      <c r="Y7" s="677"/>
      <c r="Z7" s="677"/>
      <c r="AA7" s="677"/>
      <c r="AB7" s="677"/>
      <c r="AC7" s="677"/>
      <c r="AD7" s="677"/>
      <c r="AE7" s="677"/>
      <c r="AF7" s="677"/>
      <c r="AG7" s="677"/>
      <c r="AH7" s="677"/>
      <c r="AI7" s="677"/>
      <c r="AJ7" s="677"/>
      <c r="AK7" s="677"/>
      <c r="AL7" s="677"/>
      <c r="AM7" s="677"/>
      <c r="AN7" s="677"/>
      <c r="AO7" s="677"/>
      <c r="AP7" s="677"/>
      <c r="AQ7" s="677"/>
      <c r="AR7" s="677"/>
      <c r="AS7" s="677"/>
      <c r="AT7" s="677"/>
      <c r="AU7" s="677"/>
      <c r="AV7" s="677"/>
      <c r="AW7" s="677"/>
      <c r="AX7" s="677"/>
      <c r="AY7" s="677"/>
      <c r="AZ7" s="677"/>
      <c r="BA7" s="677"/>
      <c r="BB7" s="677"/>
      <c r="BC7" s="677"/>
      <c r="BD7" s="677"/>
      <c r="BE7" s="677"/>
      <c r="BF7" s="677"/>
      <c r="BG7" s="677"/>
      <c r="BH7" s="677"/>
      <c r="BI7" s="677"/>
      <c r="BJ7" s="677"/>
      <c r="BK7" s="677"/>
      <c r="BL7" s="677"/>
      <c r="BM7" s="677"/>
      <c r="BN7" s="677"/>
      <c r="BO7" s="677"/>
      <c r="BP7" s="677"/>
      <c r="BQ7" s="677"/>
      <c r="BR7" s="677"/>
      <c r="BS7" s="677"/>
      <c r="BT7" s="677"/>
      <c r="BU7" s="677"/>
      <c r="BV7" s="677"/>
      <c r="BW7" s="677"/>
      <c r="BX7" s="677"/>
      <c r="BY7" s="677"/>
      <c r="BZ7" s="677"/>
      <c r="CA7" s="677"/>
      <c r="CB7" s="677"/>
      <c r="CC7" s="677"/>
      <c r="CD7" s="677"/>
      <c r="CE7" s="677"/>
      <c r="CF7" s="677"/>
      <c r="CG7" s="677"/>
      <c r="CH7" s="677"/>
      <c r="CI7" s="677"/>
      <c r="CJ7" s="677"/>
      <c r="CK7" s="677"/>
      <c r="CL7" s="677"/>
      <c r="CM7" s="677"/>
      <c r="CN7" s="677"/>
      <c r="CO7" s="677"/>
      <c r="CP7" s="677"/>
      <c r="CQ7" s="677"/>
      <c r="CR7" s="677"/>
      <c r="CS7" s="677"/>
      <c r="CT7" s="677"/>
      <c r="CU7" s="677"/>
      <c r="CV7" s="677"/>
      <c r="CW7" s="677"/>
      <c r="CX7" s="677"/>
      <c r="CY7" s="677"/>
      <c r="CZ7" s="677"/>
      <c r="DA7" s="677"/>
      <c r="DB7" s="677"/>
      <c r="DC7" s="677"/>
      <c r="DD7" s="677"/>
      <c r="DE7" s="677"/>
      <c r="DF7" s="677"/>
      <c r="DG7" s="677"/>
      <c r="DH7" s="677"/>
      <c r="DI7" s="677"/>
      <c r="DJ7" s="677"/>
      <c r="DK7" s="677"/>
      <c r="DL7" s="677"/>
      <c r="DM7" s="677"/>
      <c r="DN7" s="677"/>
      <c r="DO7" s="677"/>
      <c r="DP7" s="677"/>
      <c r="DQ7" s="677"/>
      <c r="DR7" s="677"/>
      <c r="DS7" s="677"/>
      <c r="DT7" s="677"/>
      <c r="DU7" s="677"/>
      <c r="DV7" s="677"/>
      <c r="DW7" s="677"/>
      <c r="DX7" s="677"/>
      <c r="DY7" s="677"/>
      <c r="DZ7" s="677"/>
      <c r="EA7" s="677"/>
      <c r="EB7" s="677"/>
      <c r="EC7" s="677"/>
      <c r="ED7" s="677"/>
      <c r="EE7" s="677"/>
      <c r="EF7" s="677"/>
      <c r="EG7" s="677"/>
      <c r="EH7" s="677"/>
      <c r="EI7" s="677"/>
      <c r="EJ7" s="677"/>
      <c r="EK7" s="677"/>
      <c r="EL7" s="677"/>
      <c r="EM7" s="677"/>
      <c r="EN7" s="677"/>
      <c r="EO7" s="677"/>
      <c r="EP7" s="677"/>
      <c r="EQ7" s="677"/>
      <c r="ER7" s="677"/>
      <c r="ES7" s="677"/>
      <c r="ET7" s="677"/>
      <c r="EU7" s="677"/>
      <c r="EV7" s="677"/>
      <c r="EW7" s="677"/>
      <c r="EX7" s="677"/>
      <c r="EY7" s="677"/>
      <c r="EZ7" s="677"/>
      <c r="FA7" s="677"/>
      <c r="FB7" s="677"/>
      <c r="FC7" s="677"/>
      <c r="FD7" s="677"/>
      <c r="FE7" s="677"/>
      <c r="FF7" s="677"/>
      <c r="FG7" s="677"/>
      <c r="FH7" s="677"/>
      <c r="FI7" s="677"/>
      <c r="FJ7" s="677"/>
      <c r="FK7" s="677"/>
      <c r="FL7" s="677"/>
      <c r="FM7" s="677"/>
      <c r="FN7" s="677"/>
      <c r="FO7" s="677"/>
      <c r="FP7" s="677"/>
      <c r="FQ7" s="677"/>
      <c r="FR7" s="677"/>
      <c r="FS7" s="677"/>
      <c r="FT7" s="677"/>
      <c r="FU7" s="677"/>
      <c r="FV7" s="677"/>
      <c r="FW7" s="677"/>
      <c r="FX7" s="677"/>
      <c r="FY7" s="677"/>
      <c r="FZ7" s="677"/>
      <c r="GA7" s="677"/>
      <c r="GB7" s="677"/>
      <c r="GC7" s="677"/>
      <c r="GD7" s="677"/>
      <c r="GE7" s="677"/>
      <c r="GF7" s="677"/>
      <c r="GG7" s="677"/>
      <c r="GH7" s="677"/>
      <c r="GI7" s="677"/>
      <c r="GJ7" s="677"/>
      <c r="GK7" s="677"/>
      <c r="GL7" s="677"/>
      <c r="GM7" s="677"/>
      <c r="GN7" s="677"/>
      <c r="GO7" s="677"/>
      <c r="GP7" s="677"/>
      <c r="GQ7" s="677"/>
      <c r="GR7" s="677"/>
      <c r="GS7" s="677"/>
      <c r="GT7" s="677"/>
      <c r="GU7" s="677"/>
      <c r="GV7" s="677"/>
      <c r="GW7" s="677"/>
      <c r="GX7" s="677"/>
      <c r="GY7" s="677"/>
      <c r="GZ7" s="677"/>
      <c r="HA7" s="677"/>
      <c r="HB7" s="677"/>
      <c r="HC7" s="677"/>
      <c r="HD7" s="677"/>
      <c r="HE7" s="677"/>
      <c r="HF7" s="677"/>
      <c r="HG7" s="677"/>
      <c r="HH7" s="677"/>
      <c r="HI7" s="677"/>
      <c r="HJ7" s="677"/>
      <c r="HK7" s="677"/>
      <c r="HL7" s="677"/>
      <c r="HM7" s="677"/>
      <c r="HN7" s="677"/>
      <c r="HO7" s="677"/>
      <c r="HP7" s="677"/>
      <c r="HQ7" s="677"/>
      <c r="HR7" s="677"/>
      <c r="HS7" s="677"/>
      <c r="HT7" s="677"/>
      <c r="HU7" s="677"/>
      <c r="HV7" s="677"/>
      <c r="HW7" s="677"/>
      <c r="HX7" s="677"/>
      <c r="HY7" s="677"/>
      <c r="HZ7" s="677"/>
      <c r="IA7" s="677"/>
      <c r="IB7" s="677"/>
      <c r="IC7" s="677"/>
      <c r="ID7" s="677"/>
      <c r="IE7" s="677"/>
      <c r="IF7" s="677"/>
      <c r="IG7" s="677"/>
      <c r="IH7" s="677"/>
      <c r="II7" s="677"/>
      <c r="IJ7" s="677"/>
      <c r="IK7" s="677"/>
      <c r="IL7" s="677"/>
      <c r="IM7" s="677"/>
      <c r="IN7" s="677"/>
      <c r="IO7" s="677"/>
      <c r="IP7" s="677"/>
      <c r="IQ7" s="677"/>
      <c r="IR7" s="677"/>
      <c r="IS7" s="677"/>
      <c r="IT7" s="677"/>
      <c r="IU7" s="677"/>
      <c r="IV7" s="677"/>
    </row>
    <row r="8" spans="1:256" ht="15.75">
      <c r="A8" s="220">
        <v>2</v>
      </c>
      <c r="B8" s="678" t="s">
        <v>398</v>
      </c>
      <c r="C8" s="221" t="s">
        <v>772</v>
      </c>
      <c r="D8" s="679">
        <v>200000</v>
      </c>
      <c r="E8" s="674">
        <v>0</v>
      </c>
      <c r="F8" s="679">
        <f>E8*D8</f>
        <v>0</v>
      </c>
      <c r="G8" s="672" t="s">
        <v>776</v>
      </c>
      <c r="H8" s="677"/>
      <c r="I8" s="677"/>
      <c r="J8" s="677"/>
      <c r="K8" s="677"/>
      <c r="L8" s="677"/>
      <c r="M8" s="677"/>
      <c r="N8" s="677"/>
      <c r="O8" s="677"/>
      <c r="P8" s="677"/>
      <c r="Q8" s="677"/>
      <c r="R8" s="677"/>
      <c r="S8" s="677"/>
      <c r="T8" s="677"/>
      <c r="U8" s="677"/>
      <c r="V8" s="677"/>
      <c r="W8" s="677"/>
      <c r="X8" s="677"/>
      <c r="Y8" s="677"/>
      <c r="Z8" s="677"/>
      <c r="AA8" s="677"/>
      <c r="AB8" s="677"/>
      <c r="AC8" s="677"/>
      <c r="AD8" s="677"/>
      <c r="AE8" s="677"/>
      <c r="AF8" s="677"/>
      <c r="AG8" s="677"/>
      <c r="AH8" s="677"/>
      <c r="AI8" s="677"/>
      <c r="AJ8" s="677"/>
      <c r="AK8" s="677"/>
      <c r="AL8" s="677"/>
      <c r="AM8" s="677"/>
      <c r="AN8" s="677"/>
      <c r="AO8" s="677"/>
      <c r="AP8" s="677"/>
      <c r="AQ8" s="677"/>
      <c r="AR8" s="677"/>
      <c r="AS8" s="677"/>
      <c r="AT8" s="677"/>
      <c r="AU8" s="677"/>
      <c r="AV8" s="677"/>
      <c r="AW8" s="677"/>
      <c r="AX8" s="677"/>
      <c r="AY8" s="677"/>
      <c r="AZ8" s="677"/>
      <c r="BA8" s="677"/>
      <c r="BB8" s="677"/>
      <c r="BC8" s="677"/>
      <c r="BD8" s="677"/>
      <c r="BE8" s="677"/>
      <c r="BF8" s="677"/>
      <c r="BG8" s="677"/>
      <c r="BH8" s="677"/>
      <c r="BI8" s="677"/>
      <c r="BJ8" s="677"/>
      <c r="BK8" s="677"/>
      <c r="BL8" s="677"/>
      <c r="BM8" s="677"/>
      <c r="BN8" s="677"/>
      <c r="BO8" s="677"/>
      <c r="BP8" s="677"/>
      <c r="BQ8" s="677"/>
      <c r="BR8" s="677"/>
      <c r="BS8" s="677"/>
      <c r="BT8" s="677"/>
      <c r="BU8" s="677"/>
      <c r="BV8" s="677"/>
      <c r="BW8" s="677"/>
      <c r="BX8" s="677"/>
      <c r="BY8" s="677"/>
      <c r="BZ8" s="677"/>
      <c r="CA8" s="677"/>
      <c r="CB8" s="677"/>
      <c r="CC8" s="677"/>
      <c r="CD8" s="677"/>
      <c r="CE8" s="677"/>
      <c r="CF8" s="677"/>
      <c r="CG8" s="677"/>
      <c r="CH8" s="677"/>
      <c r="CI8" s="677"/>
      <c r="CJ8" s="677"/>
      <c r="CK8" s="677"/>
      <c r="CL8" s="677"/>
      <c r="CM8" s="677"/>
      <c r="CN8" s="677"/>
      <c r="CO8" s="677"/>
      <c r="CP8" s="677"/>
      <c r="CQ8" s="677"/>
      <c r="CR8" s="677"/>
      <c r="CS8" s="677"/>
      <c r="CT8" s="677"/>
      <c r="CU8" s="677"/>
      <c r="CV8" s="677"/>
      <c r="CW8" s="677"/>
      <c r="CX8" s="677"/>
      <c r="CY8" s="677"/>
      <c r="CZ8" s="677"/>
      <c r="DA8" s="677"/>
      <c r="DB8" s="677"/>
      <c r="DC8" s="677"/>
      <c r="DD8" s="677"/>
      <c r="DE8" s="677"/>
      <c r="DF8" s="677"/>
      <c r="DG8" s="677"/>
      <c r="DH8" s="677"/>
      <c r="DI8" s="677"/>
      <c r="DJ8" s="677"/>
      <c r="DK8" s="677"/>
      <c r="DL8" s="677"/>
      <c r="DM8" s="677"/>
      <c r="DN8" s="677"/>
      <c r="DO8" s="677"/>
      <c r="DP8" s="677"/>
      <c r="DQ8" s="677"/>
      <c r="DR8" s="677"/>
      <c r="DS8" s="677"/>
      <c r="DT8" s="677"/>
      <c r="DU8" s="677"/>
      <c r="DV8" s="677"/>
      <c r="DW8" s="677"/>
      <c r="DX8" s="677"/>
      <c r="DY8" s="677"/>
      <c r="DZ8" s="677"/>
      <c r="EA8" s="677"/>
      <c r="EB8" s="677"/>
      <c r="EC8" s="677"/>
      <c r="ED8" s="677"/>
      <c r="EE8" s="677"/>
      <c r="EF8" s="677"/>
      <c r="EG8" s="677"/>
      <c r="EH8" s="677"/>
      <c r="EI8" s="677"/>
      <c r="EJ8" s="677"/>
      <c r="EK8" s="677"/>
      <c r="EL8" s="677"/>
      <c r="EM8" s="677"/>
      <c r="EN8" s="677"/>
      <c r="EO8" s="677"/>
      <c r="EP8" s="677"/>
      <c r="EQ8" s="677"/>
      <c r="ER8" s="677"/>
      <c r="ES8" s="677"/>
      <c r="ET8" s="677"/>
      <c r="EU8" s="677"/>
      <c r="EV8" s="677"/>
      <c r="EW8" s="677"/>
      <c r="EX8" s="677"/>
      <c r="EY8" s="677"/>
      <c r="EZ8" s="677"/>
      <c r="FA8" s="677"/>
      <c r="FB8" s="677"/>
      <c r="FC8" s="677"/>
      <c r="FD8" s="677"/>
      <c r="FE8" s="677"/>
      <c r="FF8" s="677"/>
      <c r="FG8" s="677"/>
      <c r="FH8" s="677"/>
      <c r="FI8" s="677"/>
      <c r="FJ8" s="677"/>
      <c r="FK8" s="677"/>
      <c r="FL8" s="677"/>
      <c r="FM8" s="677"/>
      <c r="FN8" s="677"/>
      <c r="FO8" s="677"/>
      <c r="FP8" s="677"/>
      <c r="FQ8" s="677"/>
      <c r="FR8" s="677"/>
      <c r="FS8" s="677"/>
      <c r="FT8" s="677"/>
      <c r="FU8" s="677"/>
      <c r="FV8" s="677"/>
      <c r="FW8" s="677"/>
      <c r="FX8" s="677"/>
      <c r="FY8" s="677"/>
      <c r="FZ8" s="677"/>
      <c r="GA8" s="677"/>
      <c r="GB8" s="677"/>
      <c r="GC8" s="677"/>
      <c r="GD8" s="677"/>
      <c r="GE8" s="677"/>
      <c r="GF8" s="677"/>
      <c r="GG8" s="677"/>
      <c r="GH8" s="677"/>
      <c r="GI8" s="677"/>
      <c r="GJ8" s="677"/>
      <c r="GK8" s="677"/>
      <c r="GL8" s="677"/>
      <c r="GM8" s="677"/>
      <c r="GN8" s="677"/>
      <c r="GO8" s="677"/>
      <c r="GP8" s="677"/>
      <c r="GQ8" s="677"/>
      <c r="GR8" s="677"/>
      <c r="GS8" s="677"/>
      <c r="GT8" s="677"/>
      <c r="GU8" s="677"/>
      <c r="GV8" s="677"/>
      <c r="GW8" s="677"/>
      <c r="GX8" s="677"/>
      <c r="GY8" s="677"/>
      <c r="GZ8" s="677"/>
      <c r="HA8" s="677"/>
      <c r="HB8" s="677"/>
      <c r="HC8" s="677"/>
      <c r="HD8" s="677"/>
      <c r="HE8" s="677"/>
      <c r="HF8" s="677"/>
      <c r="HG8" s="677"/>
      <c r="HH8" s="677"/>
      <c r="HI8" s="677"/>
      <c r="HJ8" s="677"/>
      <c r="HK8" s="677"/>
      <c r="HL8" s="677"/>
      <c r="HM8" s="677"/>
      <c r="HN8" s="677"/>
      <c r="HO8" s="677"/>
      <c r="HP8" s="677"/>
      <c r="HQ8" s="677"/>
      <c r="HR8" s="677"/>
      <c r="HS8" s="677"/>
      <c r="HT8" s="677"/>
      <c r="HU8" s="677"/>
      <c r="HV8" s="677"/>
      <c r="HW8" s="677"/>
      <c r="HX8" s="677"/>
      <c r="HY8" s="677"/>
      <c r="HZ8" s="677"/>
      <c r="IA8" s="677"/>
      <c r="IB8" s="677"/>
      <c r="IC8" s="677"/>
      <c r="ID8" s="677"/>
      <c r="IE8" s="677"/>
      <c r="IF8" s="677"/>
      <c r="IG8" s="677"/>
      <c r="IH8" s="677"/>
      <c r="II8" s="677"/>
      <c r="IJ8" s="677"/>
      <c r="IK8" s="677"/>
      <c r="IL8" s="677"/>
      <c r="IM8" s="677"/>
      <c r="IN8" s="677"/>
      <c r="IO8" s="677"/>
      <c r="IP8" s="677"/>
      <c r="IQ8" s="677"/>
      <c r="IR8" s="677"/>
      <c r="IS8" s="677"/>
      <c r="IT8" s="677"/>
      <c r="IU8" s="677"/>
      <c r="IV8" s="677"/>
    </row>
    <row r="9" spans="1:256" ht="15.75">
      <c r="A9" s="220">
        <v>3</v>
      </c>
      <c r="B9" s="671" t="s">
        <v>773</v>
      </c>
      <c r="C9" s="672" t="s">
        <v>774</v>
      </c>
      <c r="D9" s="673">
        <v>350000</v>
      </c>
      <c r="E9" s="674">
        <v>0</v>
      </c>
      <c r="F9" s="675">
        <f>E9*D9</f>
        <v>0</v>
      </c>
      <c r="G9" s="672" t="s">
        <v>776</v>
      </c>
      <c r="H9" s="677"/>
      <c r="I9" s="677"/>
      <c r="J9" s="677"/>
      <c r="K9" s="677"/>
      <c r="L9" s="677"/>
      <c r="M9" s="677"/>
      <c r="N9" s="677"/>
      <c r="O9" s="677"/>
      <c r="P9" s="677"/>
      <c r="Q9" s="677"/>
      <c r="R9" s="677"/>
      <c r="S9" s="677"/>
      <c r="T9" s="677"/>
      <c r="U9" s="677"/>
      <c r="V9" s="677"/>
      <c r="W9" s="677"/>
      <c r="X9" s="677"/>
      <c r="Y9" s="677"/>
      <c r="Z9" s="677"/>
      <c r="AA9" s="677"/>
      <c r="AB9" s="677"/>
      <c r="AC9" s="677"/>
      <c r="AD9" s="677"/>
      <c r="AE9" s="677"/>
      <c r="AF9" s="677"/>
      <c r="AG9" s="677"/>
      <c r="AH9" s="677"/>
      <c r="AI9" s="677"/>
      <c r="AJ9" s="677"/>
      <c r="AK9" s="677"/>
      <c r="AL9" s="677"/>
      <c r="AM9" s="677"/>
      <c r="AN9" s="677"/>
      <c r="AO9" s="677"/>
      <c r="AP9" s="677"/>
      <c r="AQ9" s="677"/>
      <c r="AR9" s="677"/>
      <c r="AS9" s="677"/>
      <c r="AT9" s="677"/>
      <c r="AU9" s="677"/>
      <c r="AV9" s="677"/>
      <c r="AW9" s="677"/>
      <c r="AX9" s="677"/>
      <c r="AY9" s="677"/>
      <c r="AZ9" s="677"/>
      <c r="BA9" s="677"/>
      <c r="BB9" s="677"/>
      <c r="BC9" s="677"/>
      <c r="BD9" s="677"/>
      <c r="BE9" s="677"/>
      <c r="BF9" s="677"/>
      <c r="BG9" s="677"/>
      <c r="BH9" s="677"/>
      <c r="BI9" s="677"/>
      <c r="BJ9" s="677"/>
      <c r="BK9" s="677"/>
      <c r="BL9" s="677"/>
      <c r="BM9" s="677"/>
      <c r="BN9" s="677"/>
      <c r="BO9" s="677"/>
      <c r="BP9" s="677"/>
      <c r="BQ9" s="677"/>
      <c r="BR9" s="677"/>
      <c r="BS9" s="677"/>
      <c r="BT9" s="677"/>
      <c r="BU9" s="677"/>
      <c r="BV9" s="677"/>
      <c r="BW9" s="677"/>
      <c r="BX9" s="677"/>
      <c r="BY9" s="677"/>
      <c r="BZ9" s="677"/>
      <c r="CA9" s="677"/>
      <c r="CB9" s="677"/>
      <c r="CC9" s="677"/>
      <c r="CD9" s="677"/>
      <c r="CE9" s="677"/>
      <c r="CF9" s="677"/>
      <c r="CG9" s="677"/>
      <c r="CH9" s="677"/>
      <c r="CI9" s="677"/>
      <c r="CJ9" s="677"/>
      <c r="CK9" s="677"/>
      <c r="CL9" s="677"/>
      <c r="CM9" s="677"/>
      <c r="CN9" s="677"/>
      <c r="CO9" s="677"/>
      <c r="CP9" s="677"/>
      <c r="CQ9" s="677"/>
      <c r="CR9" s="677"/>
      <c r="CS9" s="677"/>
      <c r="CT9" s="677"/>
      <c r="CU9" s="677"/>
      <c r="CV9" s="677"/>
      <c r="CW9" s="677"/>
      <c r="CX9" s="677"/>
      <c r="CY9" s="677"/>
      <c r="CZ9" s="677"/>
      <c r="DA9" s="677"/>
      <c r="DB9" s="677"/>
      <c r="DC9" s="677"/>
      <c r="DD9" s="677"/>
      <c r="DE9" s="677"/>
      <c r="DF9" s="677"/>
      <c r="DG9" s="677"/>
      <c r="DH9" s="677"/>
      <c r="DI9" s="677"/>
      <c r="DJ9" s="677"/>
      <c r="DK9" s="677"/>
      <c r="DL9" s="677"/>
      <c r="DM9" s="677"/>
      <c r="DN9" s="677"/>
      <c r="DO9" s="677"/>
      <c r="DP9" s="677"/>
      <c r="DQ9" s="677"/>
      <c r="DR9" s="677"/>
      <c r="DS9" s="677"/>
      <c r="DT9" s="677"/>
      <c r="DU9" s="677"/>
      <c r="DV9" s="677"/>
      <c r="DW9" s="677"/>
      <c r="DX9" s="677"/>
      <c r="DY9" s="677"/>
      <c r="DZ9" s="677"/>
      <c r="EA9" s="677"/>
      <c r="EB9" s="677"/>
      <c r="EC9" s="677"/>
      <c r="ED9" s="677"/>
      <c r="EE9" s="677"/>
      <c r="EF9" s="677"/>
      <c r="EG9" s="677"/>
      <c r="EH9" s="677"/>
      <c r="EI9" s="677"/>
      <c r="EJ9" s="677"/>
      <c r="EK9" s="677"/>
      <c r="EL9" s="677"/>
      <c r="EM9" s="677"/>
      <c r="EN9" s="677"/>
      <c r="EO9" s="677"/>
      <c r="EP9" s="677"/>
      <c r="EQ9" s="677"/>
      <c r="ER9" s="677"/>
      <c r="ES9" s="677"/>
      <c r="ET9" s="677"/>
      <c r="EU9" s="677"/>
      <c r="EV9" s="677"/>
      <c r="EW9" s="677"/>
      <c r="EX9" s="677"/>
      <c r="EY9" s="677"/>
      <c r="EZ9" s="677"/>
      <c r="FA9" s="677"/>
      <c r="FB9" s="677"/>
      <c r="FC9" s="677"/>
      <c r="FD9" s="677"/>
      <c r="FE9" s="677"/>
      <c r="FF9" s="677"/>
      <c r="FG9" s="677"/>
      <c r="FH9" s="677"/>
      <c r="FI9" s="677"/>
      <c r="FJ9" s="677"/>
      <c r="FK9" s="677"/>
      <c r="FL9" s="677"/>
      <c r="FM9" s="677"/>
      <c r="FN9" s="677"/>
      <c r="FO9" s="677"/>
      <c r="FP9" s="677"/>
      <c r="FQ9" s="677"/>
      <c r="FR9" s="677"/>
      <c r="FS9" s="677"/>
      <c r="FT9" s="677"/>
      <c r="FU9" s="677"/>
      <c r="FV9" s="677"/>
      <c r="FW9" s="677"/>
      <c r="FX9" s="677"/>
      <c r="FY9" s="677"/>
      <c r="FZ9" s="677"/>
      <c r="GA9" s="677"/>
      <c r="GB9" s="677"/>
      <c r="GC9" s="677"/>
      <c r="GD9" s="677"/>
      <c r="GE9" s="677"/>
      <c r="GF9" s="677"/>
      <c r="GG9" s="677"/>
      <c r="GH9" s="677"/>
      <c r="GI9" s="677"/>
      <c r="GJ9" s="677"/>
      <c r="GK9" s="677"/>
      <c r="GL9" s="677"/>
      <c r="GM9" s="677"/>
      <c r="GN9" s="677"/>
      <c r="GO9" s="677"/>
      <c r="GP9" s="677"/>
      <c r="GQ9" s="677"/>
      <c r="GR9" s="677"/>
      <c r="GS9" s="677"/>
      <c r="GT9" s="677"/>
      <c r="GU9" s="677"/>
      <c r="GV9" s="677"/>
      <c r="GW9" s="677"/>
      <c r="GX9" s="677"/>
      <c r="GY9" s="677"/>
      <c r="GZ9" s="677"/>
      <c r="HA9" s="677"/>
      <c r="HB9" s="677"/>
      <c r="HC9" s="677"/>
      <c r="HD9" s="677"/>
      <c r="HE9" s="677"/>
      <c r="HF9" s="677"/>
      <c r="HG9" s="677"/>
      <c r="HH9" s="677"/>
      <c r="HI9" s="677"/>
      <c r="HJ9" s="677"/>
      <c r="HK9" s="677"/>
      <c r="HL9" s="677"/>
      <c r="HM9" s="677"/>
      <c r="HN9" s="677"/>
      <c r="HO9" s="677"/>
      <c r="HP9" s="677"/>
      <c r="HQ9" s="677"/>
      <c r="HR9" s="677"/>
      <c r="HS9" s="677"/>
      <c r="HT9" s="677"/>
      <c r="HU9" s="677"/>
      <c r="HV9" s="677"/>
      <c r="HW9" s="677"/>
      <c r="HX9" s="677"/>
      <c r="HY9" s="677"/>
      <c r="HZ9" s="677"/>
      <c r="IA9" s="677"/>
      <c r="IB9" s="677"/>
      <c r="IC9" s="677"/>
      <c r="ID9" s="677"/>
      <c r="IE9" s="677"/>
      <c r="IF9" s="677"/>
      <c r="IG9" s="677"/>
      <c r="IH9" s="677"/>
      <c r="II9" s="677"/>
      <c r="IJ9" s="677"/>
      <c r="IK9" s="677"/>
      <c r="IL9" s="677"/>
      <c r="IM9" s="677"/>
      <c r="IN9" s="677"/>
      <c r="IO9" s="677"/>
      <c r="IP9" s="677"/>
      <c r="IQ9" s="677"/>
      <c r="IR9" s="677"/>
      <c r="IS9" s="677"/>
      <c r="IT9" s="677"/>
      <c r="IU9" s="677"/>
      <c r="IV9" s="677"/>
    </row>
    <row r="10" spans="1:256" ht="15.75">
      <c r="A10" s="220">
        <v>4</v>
      </c>
      <c r="B10" s="671" t="s">
        <v>431</v>
      </c>
      <c r="C10" s="672" t="s">
        <v>258</v>
      </c>
      <c r="D10" s="673">
        <v>100000</v>
      </c>
      <c r="E10" s="674">
        <v>0</v>
      </c>
      <c r="F10" s="675">
        <f>E10*D10</f>
        <v>0</v>
      </c>
      <c r="G10" s="676"/>
      <c r="H10" s="677"/>
      <c r="I10" s="677"/>
      <c r="J10" s="677"/>
      <c r="K10" s="677"/>
      <c r="L10" s="677"/>
      <c r="M10" s="677"/>
      <c r="N10" s="677"/>
      <c r="O10" s="677"/>
      <c r="P10" s="677"/>
      <c r="Q10" s="677"/>
      <c r="R10" s="677"/>
      <c r="S10" s="677"/>
      <c r="T10" s="677"/>
      <c r="U10" s="677"/>
      <c r="V10" s="677"/>
      <c r="W10" s="677"/>
      <c r="X10" s="677"/>
      <c r="Y10" s="677"/>
      <c r="Z10" s="677"/>
      <c r="AA10" s="677"/>
      <c r="AB10" s="677"/>
      <c r="AC10" s="677"/>
      <c r="AD10" s="677"/>
      <c r="AE10" s="677"/>
      <c r="AF10" s="677"/>
      <c r="AG10" s="677"/>
      <c r="AH10" s="677"/>
      <c r="AI10" s="677"/>
      <c r="AJ10" s="677"/>
      <c r="AK10" s="677"/>
      <c r="AL10" s="677"/>
      <c r="AM10" s="677"/>
      <c r="AN10" s="677"/>
      <c r="AO10" s="677"/>
      <c r="AP10" s="677"/>
      <c r="AQ10" s="677"/>
      <c r="AR10" s="677"/>
      <c r="AS10" s="677"/>
      <c r="AT10" s="677"/>
      <c r="AU10" s="677"/>
      <c r="AV10" s="677"/>
      <c r="AW10" s="677"/>
      <c r="AX10" s="677"/>
      <c r="AY10" s="677"/>
      <c r="AZ10" s="677"/>
      <c r="BA10" s="677"/>
      <c r="BB10" s="677"/>
      <c r="BC10" s="677"/>
      <c r="BD10" s="677"/>
      <c r="BE10" s="677"/>
      <c r="BF10" s="677"/>
      <c r="BG10" s="677"/>
      <c r="BH10" s="677"/>
      <c r="BI10" s="677"/>
      <c r="BJ10" s="677"/>
      <c r="BK10" s="677"/>
      <c r="BL10" s="677"/>
      <c r="BM10" s="677"/>
      <c r="BN10" s="677"/>
      <c r="BO10" s="677"/>
      <c r="BP10" s="677"/>
      <c r="BQ10" s="677"/>
      <c r="BR10" s="677"/>
      <c r="BS10" s="677"/>
      <c r="BT10" s="677"/>
      <c r="BU10" s="677"/>
      <c r="BV10" s="677"/>
      <c r="BW10" s="677"/>
      <c r="BX10" s="677"/>
      <c r="BY10" s="677"/>
      <c r="BZ10" s="677"/>
      <c r="CA10" s="677"/>
      <c r="CB10" s="677"/>
      <c r="CC10" s="677"/>
      <c r="CD10" s="677"/>
      <c r="CE10" s="677"/>
      <c r="CF10" s="677"/>
      <c r="CG10" s="677"/>
      <c r="CH10" s="677"/>
      <c r="CI10" s="677"/>
      <c r="CJ10" s="677"/>
      <c r="CK10" s="677"/>
      <c r="CL10" s="677"/>
      <c r="CM10" s="677"/>
      <c r="CN10" s="677"/>
      <c r="CO10" s="677"/>
      <c r="CP10" s="677"/>
      <c r="CQ10" s="677"/>
      <c r="CR10" s="677"/>
      <c r="CS10" s="677"/>
      <c r="CT10" s="677"/>
      <c r="CU10" s="677"/>
      <c r="CV10" s="677"/>
      <c r="CW10" s="677"/>
      <c r="CX10" s="677"/>
      <c r="CY10" s="677"/>
      <c r="CZ10" s="677"/>
      <c r="DA10" s="677"/>
      <c r="DB10" s="677"/>
      <c r="DC10" s="677"/>
      <c r="DD10" s="677"/>
      <c r="DE10" s="677"/>
      <c r="DF10" s="677"/>
      <c r="DG10" s="677"/>
      <c r="DH10" s="677"/>
      <c r="DI10" s="677"/>
      <c r="DJ10" s="677"/>
      <c r="DK10" s="677"/>
      <c r="DL10" s="677"/>
      <c r="DM10" s="677"/>
      <c r="DN10" s="677"/>
      <c r="DO10" s="677"/>
      <c r="DP10" s="677"/>
      <c r="DQ10" s="677"/>
      <c r="DR10" s="677"/>
      <c r="DS10" s="677"/>
      <c r="DT10" s="677"/>
      <c r="DU10" s="677"/>
      <c r="DV10" s="677"/>
      <c r="DW10" s="677"/>
      <c r="DX10" s="677"/>
      <c r="DY10" s="677"/>
      <c r="DZ10" s="677"/>
      <c r="EA10" s="677"/>
      <c r="EB10" s="677"/>
      <c r="EC10" s="677"/>
      <c r="ED10" s="677"/>
      <c r="EE10" s="677"/>
      <c r="EF10" s="677"/>
      <c r="EG10" s="677"/>
      <c r="EH10" s="677"/>
      <c r="EI10" s="677"/>
      <c r="EJ10" s="677"/>
      <c r="EK10" s="677"/>
      <c r="EL10" s="677"/>
      <c r="EM10" s="677"/>
      <c r="EN10" s="677"/>
      <c r="EO10" s="677"/>
      <c r="EP10" s="677"/>
      <c r="EQ10" s="677"/>
      <c r="ER10" s="677"/>
      <c r="ES10" s="677"/>
      <c r="ET10" s="677"/>
      <c r="EU10" s="677"/>
      <c r="EV10" s="677"/>
      <c r="EW10" s="677"/>
      <c r="EX10" s="677"/>
      <c r="EY10" s="677"/>
      <c r="EZ10" s="677"/>
      <c r="FA10" s="677"/>
      <c r="FB10" s="677"/>
      <c r="FC10" s="677"/>
      <c r="FD10" s="677"/>
      <c r="FE10" s="677"/>
      <c r="FF10" s="677"/>
      <c r="FG10" s="677"/>
      <c r="FH10" s="677"/>
      <c r="FI10" s="677"/>
      <c r="FJ10" s="677"/>
      <c r="FK10" s="677"/>
      <c r="FL10" s="677"/>
      <c r="FM10" s="677"/>
      <c r="FN10" s="677"/>
      <c r="FO10" s="677"/>
      <c r="FP10" s="677"/>
      <c r="FQ10" s="677"/>
      <c r="FR10" s="677"/>
      <c r="FS10" s="677"/>
      <c r="FT10" s="677"/>
      <c r="FU10" s="677"/>
      <c r="FV10" s="677"/>
      <c r="FW10" s="677"/>
      <c r="FX10" s="677"/>
      <c r="FY10" s="677"/>
      <c r="FZ10" s="677"/>
      <c r="GA10" s="677"/>
      <c r="GB10" s="677"/>
      <c r="GC10" s="677"/>
      <c r="GD10" s="677"/>
      <c r="GE10" s="677"/>
      <c r="GF10" s="677"/>
      <c r="GG10" s="677"/>
      <c r="GH10" s="677"/>
      <c r="GI10" s="677"/>
      <c r="GJ10" s="677"/>
      <c r="GK10" s="677"/>
      <c r="GL10" s="677"/>
      <c r="GM10" s="677"/>
      <c r="GN10" s="677"/>
      <c r="GO10" s="677"/>
      <c r="GP10" s="677"/>
      <c r="GQ10" s="677"/>
      <c r="GR10" s="677"/>
      <c r="GS10" s="677"/>
      <c r="GT10" s="677"/>
      <c r="GU10" s="677"/>
      <c r="GV10" s="677"/>
      <c r="GW10" s="677"/>
      <c r="GX10" s="677"/>
      <c r="GY10" s="677"/>
      <c r="GZ10" s="677"/>
      <c r="HA10" s="677"/>
      <c r="HB10" s="677"/>
      <c r="HC10" s="677"/>
      <c r="HD10" s="677"/>
      <c r="HE10" s="677"/>
      <c r="HF10" s="677"/>
      <c r="HG10" s="677"/>
      <c r="HH10" s="677"/>
      <c r="HI10" s="677"/>
      <c r="HJ10" s="677"/>
      <c r="HK10" s="677"/>
      <c r="HL10" s="677"/>
      <c r="HM10" s="677"/>
      <c r="HN10" s="677"/>
      <c r="HO10" s="677"/>
      <c r="HP10" s="677"/>
      <c r="HQ10" s="677"/>
      <c r="HR10" s="677"/>
      <c r="HS10" s="677"/>
      <c r="HT10" s="677"/>
      <c r="HU10" s="677"/>
      <c r="HV10" s="677"/>
      <c r="HW10" s="677"/>
      <c r="HX10" s="677"/>
      <c r="HY10" s="677"/>
      <c r="HZ10" s="677"/>
      <c r="IA10" s="677"/>
      <c r="IB10" s="677"/>
      <c r="IC10" s="677"/>
      <c r="ID10" s="677"/>
      <c r="IE10" s="677"/>
      <c r="IF10" s="677"/>
      <c r="IG10" s="677"/>
      <c r="IH10" s="677"/>
      <c r="II10" s="677"/>
      <c r="IJ10" s="677"/>
      <c r="IK10" s="677"/>
      <c r="IL10" s="677"/>
      <c r="IM10" s="677"/>
      <c r="IN10" s="677"/>
      <c r="IO10" s="677"/>
      <c r="IP10" s="677"/>
      <c r="IQ10" s="677"/>
      <c r="IR10" s="677"/>
      <c r="IS10" s="677"/>
      <c r="IT10" s="677"/>
      <c r="IU10" s="677"/>
      <c r="IV10" s="677"/>
    </row>
    <row r="11" spans="1:256" s="682" customFormat="1" ht="15.75">
      <c r="A11" s="996" t="s">
        <v>22</v>
      </c>
      <c r="B11" s="997"/>
      <c r="C11" s="997"/>
      <c r="D11" s="997"/>
      <c r="E11" s="998"/>
      <c r="F11" s="680">
        <f>SUM(F7:F10)</f>
        <v>0</v>
      </c>
      <c r="G11" s="681"/>
    </row>
    <row r="14" spans="1:256">
      <c r="F14" s="683"/>
    </row>
    <row r="15" spans="1:256">
      <c r="F15" s="683"/>
    </row>
    <row r="17" spans="6:6">
      <c r="F17" s="683"/>
    </row>
    <row r="18" spans="6:6">
      <c r="F18" s="683"/>
    </row>
  </sheetData>
  <mergeCells count="3">
    <mergeCell ref="A3:G3"/>
    <mergeCell ref="A4:G4"/>
    <mergeCell ref="A11:E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38</vt:i4>
      </vt:variant>
      <vt:variant>
        <vt:lpstr>Named Ranges</vt:lpstr>
      </vt:variant>
      <vt:variant>
        <vt:i4>39</vt:i4>
      </vt:variant>
    </vt:vector>
  </HeadingPairs>
  <TitlesOfParts>
    <vt:vector size="77" baseType="lpstr">
      <vt:lpstr>B1-Khaitoan</vt:lpstr>
      <vt:lpstr>ChiTiet (2)</vt:lpstr>
      <vt:lpstr>TDT</vt:lpstr>
      <vt:lpstr>khaoSat</vt:lpstr>
      <vt:lpstr>B2. CSDL GIS</vt:lpstr>
      <vt:lpstr>B2.1.BanDoNen</vt:lpstr>
      <vt:lpstr>B2.2. CP KhaoSat</vt:lpstr>
      <vt:lpstr>B2.2.1. CPThucHienKS</vt:lpstr>
      <vt:lpstr>B2.2.2. CPDiKS</vt:lpstr>
      <vt:lpstr>B2.3.ChuanHoaDL</vt:lpstr>
      <vt:lpstr>B2.3.1.KK ChuanHoaDL</vt:lpstr>
      <vt:lpstr>B2.3.2.DTQL_ChuanHoaDL</vt:lpstr>
      <vt:lpstr>B2.3.3.KL_DTQL</vt:lpstr>
      <vt:lpstr>B3.Gpm</vt:lpstr>
      <vt:lpstr>B3.1.G</vt:lpstr>
      <vt:lpstr>B3.2.UC</vt:lpstr>
      <vt:lpstr>B3.3.Actor</vt:lpstr>
      <vt:lpstr>B3.4.TAW</vt:lpstr>
      <vt:lpstr>B3.5.TBF</vt:lpstr>
      <vt:lpstr>B3.6.TCF</vt:lpstr>
      <vt:lpstr>B3.7.EF</vt:lpstr>
      <vt:lpstr>Thiet bi</vt:lpstr>
      <vt:lpstr>VTPK</vt:lpstr>
      <vt:lpstr>PL3. luong</vt:lpstr>
      <vt:lpstr>TV KTKT</vt:lpstr>
      <vt:lpstr>ThiCong</vt:lpstr>
      <vt:lpstr>B5.Gqlda</vt:lpstr>
      <vt:lpstr>B6.Gtv</vt:lpstr>
      <vt:lpstr>B8.1.CPkhaoSat</vt:lpstr>
      <vt:lpstr>B9.Gk</vt:lpstr>
      <vt:lpstr>DMTV</vt:lpstr>
      <vt:lpstr>B1.donGia</vt:lpstr>
      <vt:lpstr>B1.LĐ-CSDL</vt:lpstr>
      <vt:lpstr>B1.DC-CSDL</vt:lpstr>
      <vt:lpstr>B1.TB-CSDL</vt:lpstr>
      <vt:lpstr>B1.VL-CSDL</vt:lpstr>
      <vt:lpstr>B1.Tien lương</vt:lpstr>
      <vt:lpstr>B1.Giá vật tư thiết bị</vt:lpstr>
      <vt:lpstr>B1.donGia!_Toc238559788</vt:lpstr>
      <vt:lpstr>'B1.VL-CSDL'!_Toc238559788</vt:lpstr>
      <vt:lpstr>B1.donGia!_Toc363649888</vt:lpstr>
      <vt:lpstr>'B1.VL-CSDL'!_Toc363649888</vt:lpstr>
      <vt:lpstr>'B1.DC-CSDL'!Print_Area</vt:lpstr>
      <vt:lpstr>B1.donGia!Print_Area</vt:lpstr>
      <vt:lpstr>'B1.LĐ-CSDL'!Print_Area</vt:lpstr>
      <vt:lpstr>'B1.TB-CSDL'!Print_Area</vt:lpstr>
      <vt:lpstr>'B1.Tien lương'!Print_Area</vt:lpstr>
      <vt:lpstr>'B1.VL-CSDL'!Print_Area</vt:lpstr>
      <vt:lpstr>'B1-Khaitoan'!Print_Area</vt:lpstr>
      <vt:lpstr>'B2. CSDL GIS'!Print_Area</vt:lpstr>
      <vt:lpstr>B2.1.BanDoNen!Print_Area</vt:lpstr>
      <vt:lpstr>'B2.3.1.KK ChuanHoaDL'!Print_Area</vt:lpstr>
      <vt:lpstr>B2.3.2.DTQL_ChuanHoaDL!Print_Area</vt:lpstr>
      <vt:lpstr>B3.1.G!Print_Area</vt:lpstr>
      <vt:lpstr>B3.2.UC!Print_Area</vt:lpstr>
      <vt:lpstr>B3.3.Actor!Print_Area</vt:lpstr>
      <vt:lpstr>B3.4.TAW!Print_Area</vt:lpstr>
      <vt:lpstr>B3.5.TBF!Print_Area</vt:lpstr>
      <vt:lpstr>B3.6.TCF!Print_Area</vt:lpstr>
      <vt:lpstr>B3.7.EF!Print_Area</vt:lpstr>
      <vt:lpstr>B3.Gpm!Print_Area</vt:lpstr>
      <vt:lpstr>B5.Gqlda!Print_Area</vt:lpstr>
      <vt:lpstr>B6.Gtv!Print_Area</vt:lpstr>
      <vt:lpstr>B9.Gk!Print_Area</vt:lpstr>
      <vt:lpstr>'ChiTiet (2)'!Print_Area</vt:lpstr>
      <vt:lpstr>DMTV!Print_Area</vt:lpstr>
      <vt:lpstr>'PL3. luong'!Print_Area</vt:lpstr>
      <vt:lpstr>ThiCong!Print_Area</vt:lpstr>
      <vt:lpstr>'B1.DC-CSDL'!Print_Titles</vt:lpstr>
      <vt:lpstr>B1.donGia!Print_Titles</vt:lpstr>
      <vt:lpstr>'B1.LĐ-CSDL'!Print_Titles</vt:lpstr>
      <vt:lpstr>'B1.TB-CSDL'!Print_Titles</vt:lpstr>
      <vt:lpstr>'B1.VL-CSDL'!Print_Titles</vt:lpstr>
      <vt:lpstr>'B1-Khaitoan'!Print_Titles</vt:lpstr>
      <vt:lpstr>'B2.3.1.KK ChuanHoaDL'!Print_Titles</vt:lpstr>
      <vt:lpstr>B3.2.UC!Print_Titles</vt:lpstr>
      <vt:lpstr>B3.7.EF!Print_Titles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thbinh</dc:creator>
  <cp:lastModifiedBy>Administrator</cp:lastModifiedBy>
  <cp:lastPrinted>2023-08-15T07:40:55Z</cp:lastPrinted>
  <dcterms:created xsi:type="dcterms:W3CDTF">2014-11-19T07:20:11Z</dcterms:created>
  <dcterms:modified xsi:type="dcterms:W3CDTF">2023-08-22T16:55:02Z</dcterms:modified>
</cp:coreProperties>
</file>